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4380" windowHeight="4095" activeTab="2"/>
  </bookViews>
  <sheets>
    <sheet name="人工データ" sheetId="1" r:id="rId1"/>
    <sheet name="対応のあるﾃﾞｰﾀ" sheetId="2" r:id="rId2"/>
    <sheet name="箱ひげ図" sheetId="3" r:id="rId3"/>
  </sheets>
  <definedNames>
    <definedName name="表示3.1">'人工データ'!$B$1:$I$15</definedName>
    <definedName name="表示3.10">'対応のあるﾃﾞｰﾀ'!$AL$49:$AM$64</definedName>
    <definedName name="表示3.11">'対応のあるﾃﾞｰﾀ'!$AD$66:$AJ$70</definedName>
    <definedName name="表示3.12">'対応のあるﾃﾞｰﾀ'!$AL$66:$AM$82</definedName>
    <definedName name="表示3.13">'対応のあるﾃﾞｰﾀ'!$AJ$85:$AL$100</definedName>
    <definedName name="表示3.3">'人工データ'!$F$17:$J$29</definedName>
    <definedName name="表示3.4">'対応のあるﾃﾞｰﾀ'!$AB$3:$AF$14</definedName>
    <definedName name="表示3.5">'対応のあるﾃﾞｰﾀ'!$AI$3:$AL$14</definedName>
    <definedName name="表示3.6">'対応のあるﾃﾞｰﾀ'!$AL$16:$AM$32</definedName>
    <definedName name="表示3.7">'対応のあるﾃﾞｰﾀ'!$AD$33:$AJ$37</definedName>
    <definedName name="表示3.8">'対応のあるﾃﾞｰﾀ'!$AL$33:$AM$47</definedName>
    <definedName name="表示3.9">'対応のあるﾃﾞｰﾀ'!$AD$49:$AJ$53</definedName>
  </definedNames>
  <calcPr fullCalcOnLoad="1"/>
</workbook>
</file>

<file path=xl/sharedStrings.xml><?xml version="1.0" encoding="utf-8"?>
<sst xmlns="http://schemas.openxmlformats.org/spreadsheetml/2006/main" count="259" uniqueCount="179">
  <si>
    <t>前</t>
  </si>
  <si>
    <t>後</t>
  </si>
  <si>
    <t>差</t>
  </si>
  <si>
    <t>AST</t>
  </si>
  <si>
    <t>ALT</t>
  </si>
  <si>
    <t>BUN</t>
  </si>
  <si>
    <t>Cr</t>
  </si>
  <si>
    <t>変動係数</t>
  </si>
  <si>
    <t>log前</t>
  </si>
  <si>
    <t>log後</t>
  </si>
  <si>
    <t>log比</t>
  </si>
  <si>
    <t>AST</t>
  </si>
  <si>
    <t>ALT</t>
  </si>
  <si>
    <t>BUN</t>
  </si>
  <si>
    <t>Cr</t>
  </si>
  <si>
    <t>平均</t>
  </si>
  <si>
    <t>標準偏差</t>
  </si>
  <si>
    <t>Cr</t>
  </si>
  <si>
    <t>最小</t>
  </si>
  <si>
    <t>最大</t>
  </si>
  <si>
    <t>比</t>
  </si>
  <si>
    <t>x1</t>
  </si>
  <si>
    <t>x2</t>
  </si>
  <si>
    <t>x3</t>
  </si>
  <si>
    <t>ひずみ</t>
  </si>
  <si>
    <t>とがり</t>
  </si>
  <si>
    <t>最小値</t>
  </si>
  <si>
    <t>第1四分位値</t>
  </si>
  <si>
    <t>中央値</t>
  </si>
  <si>
    <t>第3四分位値</t>
  </si>
  <si>
    <t>最大値</t>
  </si>
  <si>
    <t>B4:B15</t>
  </si>
  <si>
    <t>C4:C15</t>
  </si>
  <si>
    <t>D4:D15</t>
  </si>
  <si>
    <t>O5</t>
  </si>
  <si>
    <t>AST</t>
  </si>
  <si>
    <t>ALT</t>
  </si>
  <si>
    <t>BUN</t>
  </si>
  <si>
    <t>ひずみ</t>
  </si>
  <si>
    <t>とがり</t>
  </si>
  <si>
    <t>ｎ</t>
  </si>
  <si>
    <t>ｔ</t>
  </si>
  <si>
    <t>AO5</t>
  </si>
  <si>
    <t>p</t>
  </si>
  <si>
    <t>L20:L138</t>
  </si>
  <si>
    <t>M20:M138</t>
  </si>
  <si>
    <t>O20:O138</t>
  </si>
  <si>
    <t>ｔ値</t>
  </si>
  <si>
    <t>ｐ値</t>
  </si>
  <si>
    <r>
      <t>A</t>
    </r>
    <r>
      <rPr>
        <sz val="11"/>
        <rFont val="ＭＳ Ｐゴシック"/>
        <family val="3"/>
      </rPr>
      <t>T</t>
    </r>
    <r>
      <rPr>
        <sz val="11"/>
        <rFont val="ＭＳ Ｐゴシック"/>
        <family val="3"/>
      </rPr>
      <t>5</t>
    </r>
  </si>
  <si>
    <r>
      <t>A</t>
    </r>
    <r>
      <rPr>
        <sz val="11"/>
        <rFont val="ＭＳ Ｐゴシック"/>
        <family val="3"/>
      </rPr>
      <t>Y</t>
    </r>
    <r>
      <rPr>
        <sz val="11"/>
        <rFont val="ＭＳ Ｐゴシック"/>
        <family val="3"/>
      </rPr>
      <t>5</t>
    </r>
  </si>
  <si>
    <t>平均値</t>
  </si>
  <si>
    <t>95%信頼限界</t>
  </si>
  <si>
    <t>　下側</t>
  </si>
  <si>
    <t>　上側</t>
  </si>
  <si>
    <t>F</t>
  </si>
  <si>
    <t>x1</t>
  </si>
  <si>
    <r>
      <t>x</t>
    </r>
    <r>
      <rPr>
        <sz val="11"/>
        <rFont val="ＭＳ Ｐゴシック"/>
        <family val="3"/>
      </rPr>
      <t>2</t>
    </r>
  </si>
  <si>
    <t>d</t>
  </si>
  <si>
    <t>四分位値の差</t>
  </si>
  <si>
    <t>　差の1.5倍</t>
  </si>
  <si>
    <r>
      <t>A</t>
    </r>
    <r>
      <rPr>
        <sz val="11"/>
        <rFont val="ＭＳ Ｐゴシック"/>
        <family val="3"/>
      </rPr>
      <t>N5</t>
    </r>
  </si>
  <si>
    <r>
      <t>O2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O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40</t>
    </r>
  </si>
  <si>
    <r>
      <t>R2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R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40</t>
    </r>
  </si>
  <si>
    <r>
      <t>Q2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Q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40</t>
    </r>
  </si>
  <si>
    <r>
      <t>P2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40</t>
    </r>
  </si>
  <si>
    <r>
      <t>V2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V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40</t>
    </r>
  </si>
  <si>
    <r>
      <t>T2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T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40</t>
    </r>
  </si>
  <si>
    <r>
      <t>S2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S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40</t>
    </r>
  </si>
  <si>
    <r>
      <t>A</t>
    </r>
    <r>
      <rPr>
        <sz val="11"/>
        <rFont val="ＭＳ Ｐゴシック"/>
        <family val="3"/>
      </rPr>
      <t>N40</t>
    </r>
  </si>
  <si>
    <r>
      <t>N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N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40</t>
    </r>
  </si>
  <si>
    <t>L</t>
  </si>
  <si>
    <r>
      <t>X</t>
    </r>
    <r>
      <rPr>
        <sz val="11"/>
        <rFont val="ＭＳ Ｐゴシック"/>
        <family val="3"/>
      </rPr>
      <t>1</t>
    </r>
  </si>
  <si>
    <r>
      <t>X</t>
    </r>
    <r>
      <rPr>
        <sz val="11"/>
        <rFont val="ＭＳ Ｐゴシック"/>
        <family val="3"/>
      </rPr>
      <t>2</t>
    </r>
  </si>
  <si>
    <t>相関係数</t>
  </si>
  <si>
    <t>No.</t>
  </si>
  <si>
    <t>出力</t>
  </si>
  <si>
    <t>J3</t>
  </si>
  <si>
    <t>T</t>
  </si>
  <si>
    <t>入力</t>
  </si>
  <si>
    <t>N3</t>
  </si>
  <si>
    <t>Y</t>
  </si>
  <si>
    <t>R3</t>
  </si>
  <si>
    <t>の中に，計算表を出力する位置（左上のセル）を入力する．</t>
  </si>
  <si>
    <t>その下に箱ひげ図を作成するデータの範囲を入力する（複数組が可能）</t>
  </si>
  <si>
    <t>出力の右に T または Y を入力する．省略すると Y になる．</t>
  </si>
  <si>
    <t>入力の最初の行の右に L を入力すると自然対数に変換された箱ひげ図が得られる．</t>
  </si>
  <si>
    <t>複数の箱ひげ図</t>
  </si>
  <si>
    <t>V3</t>
  </si>
  <si>
    <t>T</t>
  </si>
  <si>
    <t>をクリックしてから，マクロ「箱ひげ図」を実行する．</t>
  </si>
  <si>
    <t>C4:C23</t>
  </si>
  <si>
    <t>出力されたグラフを適当に整形する．</t>
  </si>
  <si>
    <t>C24:C43</t>
  </si>
  <si>
    <t>注意：　</t>
  </si>
  <si>
    <t>列数は4，行数は入力の組数，外れ値の個数により変化する．</t>
  </si>
  <si>
    <t>目盛の範囲の異なるデータを並べてはいけない．</t>
  </si>
  <si>
    <t>Gr1</t>
  </si>
  <si>
    <t>Gr2</t>
  </si>
  <si>
    <t>B4:C27</t>
  </si>
  <si>
    <t>縦</t>
  </si>
  <si>
    <t>横,複数</t>
  </si>
  <si>
    <t>B4:B27</t>
  </si>
  <si>
    <t>C4:C27</t>
  </si>
  <si>
    <t>常用対数</t>
  </si>
  <si>
    <t>L10</t>
  </si>
  <si>
    <t xml:space="preserve"> L10 を入力すると常用対数に変換された箱ひげ図が得られる．</t>
  </si>
  <si>
    <t>複数の入力を指定すると，Tのときは左から右へ，Yのときは上から下に並ぶ．</t>
  </si>
  <si>
    <t>データの範囲には空白が含まれていてもかまわない．</t>
  </si>
  <si>
    <t>計算表の領域に消去してはいけない表示のないことを確認する．</t>
  </si>
  <si>
    <t>表示 3.1</t>
  </si>
  <si>
    <t>箱ひげ図作成用パラメータ</t>
  </si>
  <si>
    <t>箱ひげ図作成用計算表</t>
  </si>
  <si>
    <r>
      <t>A</t>
    </r>
    <r>
      <rPr>
        <sz val="11"/>
        <rFont val="ＭＳ Ｐゴシック"/>
        <family val="3"/>
      </rPr>
      <t>H5</t>
    </r>
  </si>
  <si>
    <t>Q22:Q140</t>
  </si>
  <si>
    <r>
      <t>R22:</t>
    </r>
    <r>
      <rPr>
        <sz val="11"/>
        <rFont val="ＭＳ Ｐゴシック"/>
        <family val="3"/>
      </rPr>
      <t>R</t>
    </r>
    <r>
      <rPr>
        <sz val="11"/>
        <rFont val="ＭＳ Ｐゴシック"/>
        <family val="3"/>
      </rPr>
      <t>140</t>
    </r>
  </si>
  <si>
    <r>
      <t>S22:</t>
    </r>
    <r>
      <rPr>
        <sz val="11"/>
        <rFont val="ＭＳ Ｐゴシック"/>
        <family val="3"/>
      </rPr>
      <t>S</t>
    </r>
    <r>
      <rPr>
        <sz val="11"/>
        <rFont val="ＭＳ Ｐゴシック"/>
        <family val="3"/>
      </rPr>
      <t>140</t>
    </r>
  </si>
  <si>
    <r>
      <t>A</t>
    </r>
    <r>
      <rPr>
        <sz val="11"/>
        <rFont val="ＭＳ Ｐゴシック"/>
        <family val="3"/>
      </rPr>
      <t>LT</t>
    </r>
  </si>
  <si>
    <t>ひずみ</t>
  </si>
  <si>
    <t>とがり</t>
  </si>
  <si>
    <t>x1　</t>
  </si>
  <si>
    <t>d　</t>
  </si>
  <si>
    <t>F　</t>
  </si>
  <si>
    <t>X1　</t>
  </si>
  <si>
    <t>x2　</t>
  </si>
  <si>
    <t>X2　</t>
  </si>
  <si>
    <t xml:space="preserve">ひずみ </t>
  </si>
  <si>
    <t xml:space="preserve">とがり </t>
  </si>
  <si>
    <t>F</t>
  </si>
  <si>
    <t>ｆ</t>
  </si>
  <si>
    <t xml:space="preserve">平均値 </t>
  </si>
  <si>
    <t xml:space="preserve">下限 </t>
  </si>
  <si>
    <t xml:space="preserve">上限 </t>
  </si>
  <si>
    <t xml:space="preserve">標準偏差 </t>
  </si>
  <si>
    <t xml:space="preserve">t値 </t>
  </si>
  <si>
    <t xml:space="preserve">p値 </t>
  </si>
  <si>
    <r>
      <t>表示3</t>
    </r>
    <r>
      <rPr>
        <sz val="11"/>
        <rFont val="ＭＳ Ｐゴシック"/>
        <family val="3"/>
      </rPr>
      <t>.11</t>
    </r>
  </si>
  <si>
    <t>表示3.10</t>
  </si>
  <si>
    <r>
      <t>表示3</t>
    </r>
    <r>
      <rPr>
        <sz val="11"/>
        <rFont val="ＭＳ Ｐゴシック"/>
        <family val="3"/>
      </rPr>
      <t>.12</t>
    </r>
  </si>
  <si>
    <r>
      <t>表示3</t>
    </r>
    <r>
      <rPr>
        <sz val="11"/>
        <rFont val="ＭＳ Ｐゴシック"/>
        <family val="3"/>
      </rPr>
      <t>.13</t>
    </r>
  </si>
  <si>
    <r>
      <t>&gt;</t>
    </r>
    <r>
      <rPr>
        <sz val="11"/>
        <rFont val="ＭＳ Ｐゴシック"/>
        <family val="3"/>
      </rPr>
      <t>0</t>
    </r>
  </si>
  <si>
    <r>
      <t>&lt;</t>
    </r>
    <r>
      <rPr>
        <sz val="11"/>
        <rFont val="ＭＳ Ｐゴシック"/>
        <family val="3"/>
      </rPr>
      <t>0</t>
    </r>
  </si>
  <si>
    <t>四分位値</t>
  </si>
  <si>
    <t>表示3.3</t>
  </si>
  <si>
    <t>箱ひげ図作成マクロの使い方</t>
  </si>
  <si>
    <t>　箱ひげ図を作成するための計算表の出力先（この例はO5)を</t>
  </si>
  <si>
    <t>入力する．</t>
  </si>
  <si>
    <t>　その下に，データの範囲を指定する．</t>
  </si>
  <si>
    <t>この例では，3組のデータについての箱ひげ図を描くので，</t>
  </si>
  <si>
    <t>3つのデータ範囲が列挙する．</t>
  </si>
  <si>
    <t>　出力先を指定したセル（黄色の背景色の描かれたセル）を</t>
  </si>
  <si>
    <t>クリックしてから，トップメニューの[ツール]＞[マクロ]＞[マクロ]を</t>
  </si>
  <si>
    <t>選択する．</t>
  </si>
  <si>
    <t>　マクロのリストが表示されたら，「箱ひげ図」を選択して実行する．</t>
  </si>
  <si>
    <t>　O5のセル以降に計算表が作成され，箱ひげ図が表示される．</t>
  </si>
  <si>
    <t>　表示された箱ひげ図の大きさ，位置を適当に修正する．</t>
  </si>
  <si>
    <t>　必要なら，目盛りの範囲を修正する．</t>
  </si>
  <si>
    <t>T5</t>
  </si>
  <si>
    <t>T</t>
  </si>
  <si>
    <t>　左に示すように，計算表の位置を指定する節の右にTを</t>
  </si>
  <si>
    <t>　箱ひげ図の下の x1 x2 x3 はExcelのグラフ機能を使って</t>
  </si>
  <si>
    <t>追加したものである．</t>
  </si>
  <si>
    <t>T</t>
  </si>
  <si>
    <t>L10</t>
  </si>
  <si>
    <t>Y5</t>
  </si>
  <si>
    <t>入力して実行すると，左の縦の箱ひげ図が得られる．</t>
  </si>
  <si>
    <t>　左に示すように，計算表の位置を指定する節の右下にL10を</t>
  </si>
  <si>
    <t>が得られる．</t>
  </si>
  <si>
    <t>入力して実行すると，左の縦の箱ひげ図（縦軸が常用対数）が</t>
  </si>
  <si>
    <t>　L10 ではなく　L と入力すると自然対数となる．</t>
  </si>
  <si>
    <t>信頼区間</t>
  </si>
  <si>
    <t>下限</t>
  </si>
  <si>
    <t>上限</t>
  </si>
  <si>
    <t>表示3.4</t>
  </si>
  <si>
    <r>
      <t>表示</t>
    </r>
    <r>
      <rPr>
        <sz val="11"/>
        <rFont val="ＭＳ Ｐゴシック"/>
        <family val="3"/>
      </rPr>
      <t>3.5</t>
    </r>
  </si>
  <si>
    <r>
      <t>表示</t>
    </r>
    <r>
      <rPr>
        <sz val="11"/>
        <rFont val="ＭＳ Ｐゴシック"/>
        <family val="3"/>
      </rPr>
      <t>3.6</t>
    </r>
  </si>
  <si>
    <t>表示3.7</t>
  </si>
  <si>
    <r>
      <t>表示</t>
    </r>
    <r>
      <rPr>
        <sz val="11"/>
        <rFont val="ＭＳ Ｐゴシック"/>
        <family val="3"/>
      </rPr>
      <t>3.8</t>
    </r>
  </si>
  <si>
    <r>
      <t>表示</t>
    </r>
    <r>
      <rPr>
        <sz val="11"/>
        <rFont val="ＭＳ Ｐゴシック"/>
        <family val="3"/>
      </rPr>
      <t>3.9</t>
    </r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</si>
</sst>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_);[Red]\(0.0\)"/>
    <numFmt numFmtId="179" formatCode="0_);[Red]\(0\)"/>
    <numFmt numFmtId="180" formatCode="0.000000"/>
    <numFmt numFmtId="181" formatCode="0.0000"/>
    <numFmt numFmtId="182" formatCode="0.0000000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0.00000"/>
    <numFmt numFmtId="191" formatCode="0.000"/>
    <numFmt numFmtId="192" formatCode="0.0"/>
    <numFmt numFmtId="193" formatCode="0.000E+00"/>
    <numFmt numFmtId="194" formatCode="0.0000E+00"/>
    <numFmt numFmtId="195" formatCode="0.0000000"/>
    <numFmt numFmtId="196" formatCode="0.00000000"/>
    <numFmt numFmtId="197" formatCode="0.000_);[Red]\(0.000\)"/>
    <numFmt numFmtId="198" formatCode="0.00000000000000_);[Red]\(0.00000000000000\)"/>
    <numFmt numFmtId="199" formatCode="0.000000000000000_);[Red]\(0.000000000000000\)"/>
    <numFmt numFmtId="200" formatCode="0.000000000000_);[Red]\(0.000000000000\)"/>
    <numFmt numFmtId="201" formatCode="0.00000000000_);[Red]\(0.00000000000\)"/>
    <numFmt numFmtId="202" formatCode="0.0000000000_);[Red]\(0.0000000000\)"/>
    <numFmt numFmtId="203" formatCode="0.000000000_);[Red]\(0.000000000\)"/>
    <numFmt numFmtId="204" formatCode="0.00000000_);[Red]\(0.00000000\)"/>
    <numFmt numFmtId="205" formatCode="0.0000000_);[Red]\(0.0000000\)"/>
    <numFmt numFmtId="206" formatCode="0.000000_);[Red]\(0.000000\)"/>
    <numFmt numFmtId="207" formatCode="0.00000_);[Red]\(0.00000\)"/>
    <numFmt numFmtId="208" formatCode="0.0000_);[Red]\(0.0000\)"/>
    <numFmt numFmtId="209" formatCode="0.000000000000000000_);[Red]\(0.000000000000000000\)"/>
    <numFmt numFmtId="210" formatCode="0.00000000000000000_);[Red]\(0.00000000000000000\)"/>
    <numFmt numFmtId="211" formatCode="0.0000000000000000_);[Red]\(0.0000000000000000\)"/>
    <numFmt numFmtId="212" formatCode="0.0000000000000_);[Red]\(0.0000000000000\)"/>
    <numFmt numFmtId="213" formatCode="0.0E+00"/>
    <numFmt numFmtId="214" formatCode="#,##0.0;[Red]\-#,##0.0"/>
    <numFmt numFmtId="215" formatCode="&quot;\&quot;#,##0;\-&quot;\&quot;#,##0"/>
    <numFmt numFmtId="216" formatCode="&quot;\&quot;#,##0;[Red]\-&quot;\&quot;#,##0"/>
    <numFmt numFmtId="217" formatCode="&quot;\&quot;#,##0.00;\-&quot;\&quot;#,##0.00"/>
    <numFmt numFmtId="218" formatCode="&quot;\&quot;#,##0.00;[Red]\-&quot;\&quot;#,##0.00"/>
    <numFmt numFmtId="219" formatCode="_-&quot;\&quot;* #,##0_-;\-&quot;\&quot;* #,##0_-;_-&quot;\&quot;* &quot;-&quot;_-;_-@_-"/>
    <numFmt numFmtId="220" formatCode="_-* #,##0_-;\-* #,##0_-;_-* &quot;-&quot;_-;_-@_-"/>
    <numFmt numFmtId="221" formatCode="_-&quot;\&quot;* #,##0.00_-;\-&quot;\&quot;* #,##0.00_-;_-&quot;\&quot;* &quot;-&quot;??_-;_-@_-"/>
    <numFmt numFmtId="222" formatCode="_-* #,##0.00_-;\-* #,##0.00_-;_-* &quot;-&quot;??_-;_-@_-"/>
    <numFmt numFmtId="223" formatCode="0.000000000"/>
    <numFmt numFmtId="224" formatCode="0.0000000000"/>
    <numFmt numFmtId="225" formatCode="0;_䠀"/>
    <numFmt numFmtId="226" formatCode="0;_吀"/>
    <numFmt numFmtId="227" formatCode="0.0;_吀"/>
    <numFmt numFmtId="228" formatCode="#,##0.000;[Red]\-#,##0.000"/>
    <numFmt numFmtId="229" formatCode="0.0000000000000"/>
    <numFmt numFmtId="230" formatCode="0.000000000000"/>
    <numFmt numFmtId="231" formatCode="0.00000000000000"/>
    <numFmt numFmtId="232" formatCode="0.000000000000000"/>
    <numFmt numFmtId="233" formatCode="0.0E+00;&quot;㋘&quot;"/>
    <numFmt numFmtId="234" formatCode="0.0E+00;&quot;㑨&quot;"/>
    <numFmt numFmtId="235" formatCode="0E+00;&quot;㑨&quot;"/>
    <numFmt numFmtId="236" formatCode="&quot;Yes&quot;;&quot;Yes&quot;;&quot;No&quot;"/>
    <numFmt numFmtId="237" formatCode="&quot;True&quot;;&quot;True&quot;;&quot;False&quot;"/>
    <numFmt numFmtId="238" formatCode="&quot;On&quot;;&quot;On&quot;;&quot;Off&quot;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.75"/>
      <name val="ＭＳ 明朝"/>
      <family val="1"/>
    </font>
    <font>
      <sz val="12"/>
      <name val="ＭＳ 明朝"/>
      <family val="1"/>
    </font>
    <font>
      <sz val="17.25"/>
      <name val="ＭＳ 明朝"/>
      <family val="1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8.25"/>
      <name val="ＭＳ 明朝"/>
      <family val="1"/>
    </font>
    <font>
      <sz val="5.25"/>
      <name val="ＭＳ 明朝"/>
      <family val="1"/>
    </font>
    <font>
      <sz val="5.75"/>
      <name val="ＭＳ 明朝"/>
      <family val="1"/>
    </font>
    <font>
      <sz val="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9"/>
      <name val="標準明朝"/>
      <family val="1"/>
    </font>
    <font>
      <sz val="3.5"/>
      <name val="ＭＳ 明朝"/>
      <family val="1"/>
    </font>
    <font>
      <sz val="4.25"/>
      <name val="ＭＳ 明朝"/>
      <family val="1"/>
    </font>
    <font>
      <sz val="10.5"/>
      <name val="ＭＳ 明朝"/>
      <family val="1"/>
    </font>
    <font>
      <sz val="16.5"/>
      <name val="ＭＳ 明朝"/>
      <family val="1"/>
    </font>
    <font>
      <sz val="5.5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9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188" fontId="9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188" fontId="0" fillId="0" borderId="0" xfId="0" applyNumberFormat="1" applyBorder="1" applyAlignment="1">
      <alignment vertical="center"/>
    </xf>
    <xf numFmtId="188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189" fontId="0" fillId="0" borderId="0" xfId="0" applyNumberFormat="1" applyBorder="1" applyAlignment="1">
      <alignment vertical="center"/>
    </xf>
    <xf numFmtId="189" fontId="0" fillId="0" borderId="11" xfId="0" applyNumberForma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88" fontId="0" fillId="0" borderId="0" xfId="0" applyNumberFormat="1" applyFont="1" applyAlignment="1">
      <alignment vertical="center"/>
    </xf>
    <xf numFmtId="188" fontId="0" fillId="0" borderId="14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188" fontId="0" fillId="0" borderId="14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88" fontId="0" fillId="0" borderId="0" xfId="0" applyNumberFormat="1" applyFont="1" applyBorder="1" applyAlignment="1">
      <alignment vertical="center"/>
    </xf>
    <xf numFmtId="188" fontId="0" fillId="0" borderId="11" xfId="0" applyNumberFormat="1" applyFont="1" applyBorder="1" applyAlignment="1">
      <alignment vertical="center"/>
    </xf>
    <xf numFmtId="187" fontId="0" fillId="0" borderId="13" xfId="0" applyNumberFormat="1" applyFont="1" applyBorder="1" applyAlignment="1">
      <alignment vertical="center"/>
    </xf>
    <xf numFmtId="187" fontId="0" fillId="0" borderId="11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187" fontId="0" fillId="0" borderId="0" xfId="0" applyNumberFormat="1" applyFont="1" applyAlignment="1">
      <alignment vertical="center"/>
    </xf>
    <xf numFmtId="189" fontId="0" fillId="0" borderId="0" xfId="0" applyNumberFormat="1" applyFont="1" applyAlignment="1">
      <alignment vertical="center"/>
    </xf>
    <xf numFmtId="189" fontId="0" fillId="0" borderId="0" xfId="0" applyNumberFormat="1" applyFont="1" applyFill="1" applyAlignment="1">
      <alignment vertical="center"/>
    </xf>
    <xf numFmtId="189" fontId="9" fillId="0" borderId="0" xfId="0" applyNumberFormat="1" applyFont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88" fontId="0" fillId="0" borderId="10" xfId="0" applyNumberFormat="1" applyFont="1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76" fontId="0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189" fontId="0" fillId="0" borderId="24" xfId="0" applyNumberFormat="1" applyFont="1" applyBorder="1" applyAlignment="1">
      <alignment vertical="center"/>
    </xf>
    <xf numFmtId="189" fontId="0" fillId="0" borderId="12" xfId="0" applyNumberFormat="1" applyFont="1" applyBorder="1" applyAlignment="1">
      <alignment vertical="center"/>
    </xf>
    <xf numFmtId="189" fontId="0" fillId="0" borderId="13" xfId="0" applyNumberFormat="1" applyFont="1" applyBorder="1" applyAlignment="1">
      <alignment vertical="center"/>
    </xf>
    <xf numFmtId="9" fontId="0" fillId="0" borderId="12" xfId="0" applyNumberFormat="1" applyBorder="1" applyAlignment="1">
      <alignment vertical="center"/>
    </xf>
    <xf numFmtId="189" fontId="0" fillId="0" borderId="24" xfId="0" applyNumberFormat="1" applyFont="1" applyBorder="1" applyAlignment="1">
      <alignment horizontal="center" vertical="center"/>
    </xf>
    <xf numFmtId="189" fontId="0" fillId="0" borderId="12" xfId="0" applyNumberFormat="1" applyFont="1" applyBorder="1" applyAlignment="1">
      <alignment horizontal="center" vertical="center"/>
    </xf>
    <xf numFmtId="189" fontId="0" fillId="0" borderId="14" xfId="0" applyNumberFormat="1" applyFont="1" applyBorder="1" applyAlignment="1">
      <alignment horizontal="center" vertical="center"/>
    </xf>
    <xf numFmtId="189" fontId="0" fillId="0" borderId="13" xfId="0" applyNumberFormat="1" applyFont="1" applyBorder="1" applyAlignment="1">
      <alignment horizontal="center" vertical="center"/>
    </xf>
    <xf numFmtId="187" fontId="0" fillId="0" borderId="0" xfId="0" applyNumberFormat="1" applyFont="1" applyBorder="1" applyAlignment="1">
      <alignment horizontal="center" vertical="center"/>
    </xf>
    <xf numFmtId="0" fontId="7" fillId="0" borderId="0" xfId="63" applyFont="1">
      <alignment/>
      <protection/>
    </xf>
    <xf numFmtId="0" fontId="0" fillId="0" borderId="0" xfId="62">
      <alignment vertical="center"/>
      <protection/>
    </xf>
    <xf numFmtId="0" fontId="7" fillId="0" borderId="24" xfId="63" applyFont="1" applyBorder="1" applyAlignment="1">
      <alignment horizontal="right"/>
      <protection/>
    </xf>
    <xf numFmtId="0" fontId="7" fillId="0" borderId="23" xfId="63" applyFont="1" applyBorder="1" applyAlignment="1">
      <alignment horizontal="right"/>
      <protection/>
    </xf>
    <xf numFmtId="0" fontId="7" fillId="0" borderId="0" xfId="61" applyFont="1">
      <alignment/>
      <protection/>
    </xf>
    <xf numFmtId="0" fontId="7" fillId="24" borderId="25" xfId="61" applyFont="1" applyFill="1" applyBorder="1">
      <alignment/>
      <protection/>
    </xf>
    <xf numFmtId="0" fontId="7" fillId="0" borderId="0" xfId="61" applyFont="1" applyFill="1" applyBorder="1">
      <alignment/>
      <protection/>
    </xf>
    <xf numFmtId="0" fontId="0" fillId="0" borderId="16" xfId="62" applyBorder="1">
      <alignment vertical="center"/>
      <protection/>
    </xf>
    <xf numFmtId="0" fontId="0" fillId="0" borderId="17" xfId="62" applyBorder="1">
      <alignment vertical="center"/>
      <protection/>
    </xf>
    <xf numFmtId="0" fontId="0" fillId="0" borderId="20" xfId="62" applyBorder="1">
      <alignment vertical="center"/>
      <protection/>
    </xf>
    <xf numFmtId="0" fontId="7" fillId="0" borderId="14" xfId="63" applyFont="1" applyBorder="1">
      <alignment/>
      <protection/>
    </xf>
    <xf numFmtId="0" fontId="7" fillId="0" borderId="0" xfId="63" applyFont="1" applyBorder="1">
      <alignment/>
      <protection/>
    </xf>
    <xf numFmtId="0" fontId="7" fillId="0" borderId="0" xfId="61" applyFont="1" applyFill="1">
      <alignment/>
      <protection/>
    </xf>
    <xf numFmtId="0" fontId="0" fillId="0" borderId="15" xfId="62" applyBorder="1">
      <alignment vertical="center"/>
      <protection/>
    </xf>
    <xf numFmtId="0" fontId="0" fillId="0" borderId="0" xfId="62" applyBorder="1">
      <alignment vertical="center"/>
      <protection/>
    </xf>
    <xf numFmtId="0" fontId="0" fillId="0" borderId="21" xfId="62" applyBorder="1">
      <alignment vertical="center"/>
      <protection/>
    </xf>
    <xf numFmtId="0" fontId="0" fillId="0" borderId="18" xfId="62" applyBorder="1">
      <alignment vertical="center"/>
      <protection/>
    </xf>
    <xf numFmtId="0" fontId="0" fillId="0" borderId="19" xfId="62" applyBorder="1">
      <alignment vertical="center"/>
      <protection/>
    </xf>
    <xf numFmtId="0" fontId="0" fillId="0" borderId="22" xfId="62" applyBorder="1">
      <alignment vertical="center"/>
      <protection/>
    </xf>
    <xf numFmtId="0" fontId="9" fillId="24" borderId="25" xfId="62" applyFont="1" applyFill="1" applyBorder="1">
      <alignment vertical="center"/>
      <protection/>
    </xf>
    <xf numFmtId="0" fontId="9" fillId="0" borderId="0" xfId="62" applyFont="1">
      <alignment vertical="center"/>
      <protection/>
    </xf>
    <xf numFmtId="0" fontId="0" fillId="24" borderId="25" xfId="62" applyFill="1" applyBorder="1">
      <alignment vertical="center"/>
      <protection/>
    </xf>
    <xf numFmtId="0" fontId="7" fillId="0" borderId="11" xfId="63" applyFont="1" applyBorder="1">
      <alignment/>
      <protection/>
    </xf>
    <xf numFmtId="0" fontId="0" fillId="0" borderId="0" xfId="62" applyFont="1">
      <alignment vertical="center"/>
      <protection/>
    </xf>
    <xf numFmtId="0" fontId="0" fillId="24" borderId="25" xfId="0" applyFill="1" applyBorder="1" applyAlignment="1">
      <alignment vertical="center"/>
    </xf>
    <xf numFmtId="189" fontId="0" fillId="24" borderId="25" xfId="0" applyNumberFormat="1" applyFont="1" applyFill="1" applyBorder="1" applyAlignment="1">
      <alignment vertical="center"/>
    </xf>
    <xf numFmtId="187" fontId="0" fillId="0" borderId="15" xfId="0" applyNumberFormat="1" applyFont="1" applyBorder="1" applyAlignment="1">
      <alignment horizontal="center" vertical="center"/>
    </xf>
    <xf numFmtId="187" fontId="0" fillId="0" borderId="21" xfId="0" applyNumberFormat="1" applyFont="1" applyBorder="1" applyAlignment="1">
      <alignment horizontal="center" vertical="center"/>
    </xf>
    <xf numFmtId="187" fontId="0" fillId="0" borderId="26" xfId="0" applyNumberFormat="1" applyFont="1" applyBorder="1" applyAlignment="1">
      <alignment horizontal="center" vertical="center"/>
    </xf>
    <xf numFmtId="189" fontId="0" fillId="0" borderId="27" xfId="0" applyNumberFormat="1" applyFont="1" applyBorder="1" applyAlignment="1">
      <alignment horizontal="center" vertical="center"/>
    </xf>
    <xf numFmtId="187" fontId="0" fillId="0" borderId="28" xfId="0" applyNumberFormat="1" applyFont="1" applyBorder="1" applyAlignment="1">
      <alignment horizontal="center" vertical="center"/>
    </xf>
    <xf numFmtId="187" fontId="0" fillId="0" borderId="29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right" vertical="center"/>
    </xf>
    <xf numFmtId="0" fontId="0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188" fontId="0" fillId="0" borderId="12" xfId="0" applyNumberFormat="1" applyFont="1" applyBorder="1" applyAlignment="1">
      <alignment vertical="center"/>
    </xf>
    <xf numFmtId="188" fontId="0" fillId="0" borderId="13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89" fontId="0" fillId="0" borderId="23" xfId="0" applyNumberFormat="1" applyFont="1" applyBorder="1" applyAlignment="1">
      <alignment horizontal="right" vertical="center"/>
    </xf>
    <xf numFmtId="187" fontId="0" fillId="0" borderId="10" xfId="0" applyNumberFormat="1" applyFont="1" applyBorder="1" applyAlignment="1">
      <alignment vertical="center"/>
    </xf>
    <xf numFmtId="189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89" fontId="0" fillId="0" borderId="23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88" fontId="0" fillId="0" borderId="0" xfId="0" applyNumberFormat="1" applyFont="1" applyAlignment="1">
      <alignment vertical="center"/>
    </xf>
    <xf numFmtId="0" fontId="0" fillId="0" borderId="14" xfId="0" applyFont="1" applyBorder="1" applyAlignment="1">
      <alignment vertical="center"/>
    </xf>
    <xf numFmtId="189" fontId="0" fillId="0" borderId="0" xfId="0" applyNumberFormat="1" applyFont="1" applyAlignment="1">
      <alignment vertical="center"/>
    </xf>
    <xf numFmtId="189" fontId="0" fillId="0" borderId="0" xfId="0" applyNumberFormat="1" applyFont="1" applyBorder="1" applyAlignment="1">
      <alignment vertical="center"/>
    </xf>
    <xf numFmtId="187" fontId="0" fillId="0" borderId="0" xfId="0" applyNumberFormat="1" applyFont="1" applyAlignment="1">
      <alignment horizontal="right" vertical="center"/>
    </xf>
    <xf numFmtId="188" fontId="10" fillId="0" borderId="0" xfId="0" applyNumberFormat="1" applyFont="1" applyAlignment="1">
      <alignment vertical="center"/>
    </xf>
    <xf numFmtId="188" fontId="10" fillId="0" borderId="0" xfId="0" applyNumberFormat="1" applyFont="1" applyBorder="1" applyAlignment="1">
      <alignment vertical="center"/>
    </xf>
    <xf numFmtId="189" fontId="10" fillId="0" borderId="0" xfId="0" applyNumberFormat="1" applyFont="1" applyBorder="1" applyAlignment="1">
      <alignment vertical="center"/>
    </xf>
    <xf numFmtId="189" fontId="10" fillId="0" borderId="11" xfId="0" applyNumberFormat="1" applyFont="1" applyBorder="1" applyAlignment="1">
      <alignment vertical="center"/>
    </xf>
    <xf numFmtId="188" fontId="10" fillId="0" borderId="11" xfId="0" applyNumberFormat="1" applyFont="1" applyBorder="1" applyAlignment="1">
      <alignment vertical="center"/>
    </xf>
    <xf numFmtId="189" fontId="0" fillId="0" borderId="10" xfId="0" applyNumberFormat="1" applyFont="1" applyBorder="1" applyAlignment="1">
      <alignment vertical="center"/>
    </xf>
    <xf numFmtId="189" fontId="0" fillId="0" borderId="0" xfId="0" applyNumberFormat="1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89" fontId="0" fillId="0" borderId="14" xfId="0" applyNumberFormat="1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87" fontId="0" fillId="0" borderId="0" xfId="0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.1.1　２組のデータグラフ化" xfId="61"/>
    <cellStyle name="標準_基礎Macros" xfId="62"/>
    <cellStyle name="標準_創薬基礎4v2A" xfId="63"/>
    <cellStyle name="Followed Hyperlink" xfId="64"/>
    <cellStyle name="良い" xfId="65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'人工データ'!$O$5:$O$74</c:f>
              <c:numCache/>
            </c:numRef>
          </c:xVal>
          <c:yVal>
            <c:numRef>
              <c:f>'人工データ'!$P$5:$P$74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'人工データ'!$O$5:$O$74</c:f>
              <c:numCache/>
            </c:numRef>
          </c:xVal>
          <c:yVal>
            <c:numRef>
              <c:f>'人工データ'!$Q$5:$Q$74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'人工データ'!$O$5:$O$74</c:f>
              <c:numCache/>
            </c:numRef>
          </c:xVal>
          <c:yVal>
            <c:numRef>
              <c:f>'人工データ'!$R$5:$R$74</c:f>
              <c:numCache/>
            </c:numRef>
          </c:yVal>
          <c:smooth val="0"/>
        </c:ser>
        <c:axId val="60740618"/>
        <c:axId val="9794651"/>
      </c:scatterChart>
      <c:valAx>
        <c:axId val="607406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100" b="0" i="0" u="none" baseline="0"/>
            </a:pPr>
          </a:p>
        </c:txPr>
        <c:crossAx val="9794651"/>
        <c:crosses val="autoZero"/>
        <c:crossBetween val="midCat"/>
        <c:dispUnits/>
      </c:valAx>
      <c:valAx>
        <c:axId val="97946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74061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'対応のあるﾃﾞｰﾀ'!$Y$24</c:f>
              <c:strCache>
                <c:ptCount val="1"/>
                <c:pt idx="0">
                  <c:v>0.2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'対応のあるﾃﾞｰﾀ'!$X$24:$X$142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xVal>
          <c:yVal>
            <c:numRef>
              <c:f>'対応のあるﾃﾞｰﾀ'!$Y$24:$Y$142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yVal>
          <c:smooth val="0"/>
        </c:ser>
        <c:axId val="29823236"/>
        <c:axId val="67082533"/>
      </c:scatterChart>
      <c:valAx>
        <c:axId val="29823236"/>
        <c:scaling>
          <c:orientation val="minMax"/>
          <c:max val="1"/>
        </c:scaling>
        <c:axPos val="b"/>
        <c:delete val="0"/>
        <c:numFmt formatCode="General" sourceLinked="1"/>
        <c:majorTickMark val="in"/>
        <c:minorTickMark val="none"/>
        <c:tickLblPos val="nextTo"/>
        <c:crossAx val="67082533"/>
        <c:crosses val="autoZero"/>
        <c:crossBetween val="midCat"/>
        <c:dispUnits/>
      </c:valAx>
      <c:valAx>
        <c:axId val="6708253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8232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/>
            </c:trendlineLbl>
          </c:trendline>
          <c:xVal>
            <c:numRef>
              <c:f>'対応のあるﾃﾞｰﾀ'!$L$24:$L$142</c:f>
              <c:numCache/>
            </c:numRef>
          </c:xVal>
          <c:yVal>
            <c:numRef>
              <c:f>'対応のあるﾃﾞｰﾀ'!$O$24:$O$142</c:f>
              <c:numCache/>
            </c:numRef>
          </c:yVal>
          <c:smooth val="0"/>
        </c:ser>
        <c:axId val="66871886"/>
        <c:axId val="64976063"/>
      </c:scatterChart>
      <c:valAx>
        <c:axId val="66871886"/>
        <c:scaling>
          <c:orientation val="minMax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X1</a:t>
                </a:r>
              </a:p>
            </c:rich>
          </c:tx>
          <c:layout>
            <c:manualLayout>
              <c:xMode val="factor"/>
              <c:yMode val="factor"/>
              <c:x val="0.0205"/>
              <c:y val="0.0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1100" b="0" i="0" u="none" baseline="0"/>
            </a:pPr>
          </a:p>
        </c:txPr>
        <c:crossAx val="64976063"/>
        <c:crosses val="autoZero"/>
        <c:crossBetween val="midCat"/>
        <c:dispUnits/>
      </c:valAx>
      <c:valAx>
        <c:axId val="64976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F</a:t>
                </a:r>
              </a:p>
            </c:rich>
          </c:tx>
          <c:layout>
            <c:manualLayout>
              <c:xMode val="factor"/>
              <c:yMode val="factor"/>
              <c:x val="0.01225"/>
              <c:y val="0.02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1100" b="0" i="0" u="none" baseline="0"/>
            </a:pPr>
          </a:p>
        </c:txPr>
        <c:crossAx val="6687188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/>
            </c:trendlineLbl>
          </c:trendline>
          <c:xVal>
            <c:numRef>
              <c:f>'対応のあるﾃﾞｰﾀ'!$E$24:$E$142</c:f>
              <c:numCache/>
            </c:numRef>
          </c:xVal>
          <c:yVal>
            <c:numRef>
              <c:f>'対応のあるﾃﾞｰﾀ'!$H$24:$H$142</c:f>
              <c:numCache/>
            </c:numRef>
          </c:yVal>
          <c:smooth val="0"/>
        </c:ser>
        <c:axId val="47913656"/>
        <c:axId val="28569721"/>
      </c:scatterChart>
      <c:valAx>
        <c:axId val="47913656"/>
        <c:scaling>
          <c:orientation val="minMax"/>
          <c:max val="2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X1</a:t>
                </a:r>
              </a:p>
            </c:rich>
          </c:tx>
          <c:layout>
            <c:manualLayout>
              <c:xMode val="factor"/>
              <c:yMode val="factor"/>
              <c:x val="0.024"/>
              <c:y val="0.04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1100" b="0" i="0" u="none" baseline="0"/>
            </a:pPr>
          </a:p>
        </c:txPr>
        <c:crossAx val="28569721"/>
        <c:crosses val="autoZero"/>
        <c:crossBetween val="midCat"/>
        <c:dispUnits/>
      </c:valAx>
      <c:valAx>
        <c:axId val="28569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F</a:t>
                </a:r>
              </a:p>
            </c:rich>
          </c:tx>
          <c:layout>
            <c:manualLayout>
              <c:xMode val="factor"/>
              <c:yMode val="factor"/>
              <c:x val="0.016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1100" b="0" i="0" u="none" baseline="0"/>
            </a:pPr>
          </a:p>
        </c:txPr>
        <c:crossAx val="4791365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"/>
          <c:w val="0.9752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'対応のあるﾃﾞｰﾀ'!$H$24:$H$142</c:f>
              <c:numCache/>
            </c:numRef>
          </c:xVal>
          <c:yVal>
            <c:numRef>
              <c:f>'対応のあるﾃﾞｰﾀ'!$O$24:$O$142</c:f>
              <c:numCache/>
            </c:numRef>
          </c:yVal>
          <c:smooth val="0"/>
        </c:ser>
        <c:axId val="55800898"/>
        <c:axId val="32446035"/>
      </c:scatterChart>
      <c:valAx>
        <c:axId val="5580089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AST</a:t>
                </a:r>
              </a:p>
            </c:rich>
          </c:tx>
          <c:layout>
            <c:manualLayout>
              <c:xMode val="factor"/>
              <c:yMode val="factor"/>
              <c:x val="0.01425"/>
              <c:y val="0.0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1100" b="0" i="0" u="none" baseline="0"/>
            </a:pPr>
          </a:p>
        </c:txPr>
        <c:crossAx val="32446035"/>
        <c:crosses val="autoZero"/>
        <c:crossBetween val="midCat"/>
        <c:dispUnits/>
      </c:valAx>
      <c:valAx>
        <c:axId val="32446035"/>
        <c:scaling>
          <c:orientation val="minMax"/>
          <c:max val="2.5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ALT</a:t>
                </a:r>
              </a:p>
            </c:rich>
          </c:tx>
          <c:layout>
            <c:manualLayout>
              <c:xMode val="factor"/>
              <c:yMode val="factor"/>
              <c:x val="0.0115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1100" b="0" i="0" u="none" baseline="0"/>
            </a:pPr>
          </a:p>
        </c:txPr>
        <c:crossAx val="5580089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'対応のあるﾃﾞｰﾀ'!$AV$5:$AV$85</c:f>
              <c:numCache>
                <c:ptCount val="81"/>
                <c:pt idx="0">
                  <c:v>16.9</c:v>
                </c:pt>
                <c:pt idx="1">
                  <c:v>13.3</c:v>
                </c:pt>
                <c:pt idx="2">
                  <c:v>10.3</c:v>
                </c:pt>
                <c:pt idx="3">
                  <c:v>9.8</c:v>
                </c:pt>
                <c:pt idx="4">
                  <c:v>-11.475</c:v>
                </c:pt>
                <c:pt idx="5">
                  <c:v>-11.475</c:v>
                </c:pt>
                <c:pt idx="6">
                  <c:v>-10.7</c:v>
                </c:pt>
                <c:pt idx="7">
                  <c:v>-10.7</c:v>
                </c:pt>
                <c:pt idx="8">
                  <c:v>-10.7</c:v>
                </c:pt>
                <c:pt idx="9">
                  <c:v>-3.75</c:v>
                </c:pt>
                <c:pt idx="10">
                  <c:v>-3.75</c:v>
                </c:pt>
                <c:pt idx="11">
                  <c:v>1.4</c:v>
                </c:pt>
                <c:pt idx="12">
                  <c:v>1.4</c:v>
                </c:pt>
                <c:pt idx="14">
                  <c:v>-1.8</c:v>
                </c:pt>
                <c:pt idx="15">
                  <c:v>-1.8</c:v>
                </c:pt>
                <c:pt idx="17">
                  <c:v>-3.75</c:v>
                </c:pt>
                <c:pt idx="18">
                  <c:v>-3.75</c:v>
                </c:pt>
                <c:pt idx="19">
                  <c:v>1.4</c:v>
                </c:pt>
                <c:pt idx="20">
                  <c:v>1.4</c:v>
                </c:pt>
                <c:pt idx="21">
                  <c:v>6.5</c:v>
                </c:pt>
                <c:pt idx="22">
                  <c:v>6.5</c:v>
                </c:pt>
                <c:pt idx="23">
                  <c:v>6.5</c:v>
                </c:pt>
                <c:pt idx="24">
                  <c:v>9.125</c:v>
                </c:pt>
                <c:pt idx="25">
                  <c:v>9.125</c:v>
                </c:pt>
                <c:pt idx="27">
                  <c:v>30.2</c:v>
                </c:pt>
                <c:pt idx="28">
                  <c:v>21.8</c:v>
                </c:pt>
                <c:pt idx="29">
                  <c:v>20.2</c:v>
                </c:pt>
                <c:pt idx="30">
                  <c:v>19.8</c:v>
                </c:pt>
                <c:pt idx="31">
                  <c:v>19.3</c:v>
                </c:pt>
                <c:pt idx="32">
                  <c:v>-2.325</c:v>
                </c:pt>
                <c:pt idx="33">
                  <c:v>-2.325</c:v>
                </c:pt>
                <c:pt idx="34">
                  <c:v>2.1</c:v>
                </c:pt>
                <c:pt idx="35">
                  <c:v>2.1</c:v>
                </c:pt>
                <c:pt idx="36">
                  <c:v>2.1</c:v>
                </c:pt>
                <c:pt idx="37">
                  <c:v>5.55</c:v>
                </c:pt>
                <c:pt idx="38">
                  <c:v>5.55</c:v>
                </c:pt>
                <c:pt idx="39">
                  <c:v>10.8</c:v>
                </c:pt>
                <c:pt idx="40">
                  <c:v>10.8</c:v>
                </c:pt>
                <c:pt idx="42">
                  <c:v>8</c:v>
                </c:pt>
                <c:pt idx="43">
                  <c:v>8</c:v>
                </c:pt>
                <c:pt idx="45">
                  <c:v>5.55</c:v>
                </c:pt>
                <c:pt idx="46">
                  <c:v>5.55</c:v>
                </c:pt>
                <c:pt idx="47">
                  <c:v>10.8</c:v>
                </c:pt>
                <c:pt idx="48">
                  <c:v>10.8</c:v>
                </c:pt>
                <c:pt idx="49">
                  <c:v>18.3</c:v>
                </c:pt>
                <c:pt idx="50">
                  <c:v>18.3</c:v>
                </c:pt>
                <c:pt idx="51">
                  <c:v>18.3</c:v>
                </c:pt>
                <c:pt idx="52">
                  <c:v>18.675</c:v>
                </c:pt>
                <c:pt idx="53">
                  <c:v>18.675</c:v>
                </c:pt>
                <c:pt idx="55">
                  <c:v>0.5</c:v>
                </c:pt>
                <c:pt idx="56">
                  <c:v>21.3</c:v>
                </c:pt>
                <c:pt idx="57">
                  <c:v>20.3</c:v>
                </c:pt>
                <c:pt idx="58">
                  <c:v>19.4</c:v>
                </c:pt>
                <c:pt idx="59">
                  <c:v>0.75</c:v>
                </c:pt>
                <c:pt idx="60">
                  <c:v>0.75</c:v>
                </c:pt>
                <c:pt idx="61">
                  <c:v>2.9</c:v>
                </c:pt>
                <c:pt idx="62">
                  <c:v>2.9</c:v>
                </c:pt>
                <c:pt idx="63">
                  <c:v>2.9</c:v>
                </c:pt>
                <c:pt idx="64">
                  <c:v>7.5</c:v>
                </c:pt>
                <c:pt idx="65">
                  <c:v>7.5</c:v>
                </c:pt>
                <c:pt idx="66">
                  <c:v>12</c:v>
                </c:pt>
                <c:pt idx="67">
                  <c:v>12</c:v>
                </c:pt>
                <c:pt idx="69">
                  <c:v>9.6</c:v>
                </c:pt>
                <c:pt idx="70">
                  <c:v>9.6</c:v>
                </c:pt>
                <c:pt idx="72">
                  <c:v>7.5</c:v>
                </c:pt>
                <c:pt idx="73">
                  <c:v>7.5</c:v>
                </c:pt>
                <c:pt idx="74">
                  <c:v>12</c:v>
                </c:pt>
                <c:pt idx="75">
                  <c:v>12</c:v>
                </c:pt>
                <c:pt idx="76">
                  <c:v>17.5</c:v>
                </c:pt>
                <c:pt idx="77">
                  <c:v>17.5</c:v>
                </c:pt>
                <c:pt idx="78">
                  <c:v>17.5</c:v>
                </c:pt>
                <c:pt idx="79">
                  <c:v>18.75</c:v>
                </c:pt>
                <c:pt idx="80">
                  <c:v>18.75</c:v>
                </c:pt>
              </c:numCache>
            </c:numRef>
          </c:xVal>
          <c:yVal>
            <c:numRef>
              <c:f>'対応のあるﾃﾞｰﾀ'!$AW$5:$AW$85</c:f>
              <c:numCache>
                <c:ptCount val="81"/>
                <c:pt idx="6">
                  <c:v>22</c:v>
                </c:pt>
                <c:pt idx="7">
                  <c:v>8</c:v>
                </c:pt>
                <c:pt idx="8">
                  <c:v>15</c:v>
                </c:pt>
                <c:pt idx="9">
                  <c:v>15</c:v>
                </c:pt>
                <c:pt idx="10">
                  <c:v>25</c:v>
                </c:pt>
                <c:pt idx="11">
                  <c:v>25</c:v>
                </c:pt>
                <c:pt idx="12">
                  <c:v>15</c:v>
                </c:pt>
                <c:pt idx="14">
                  <c:v>25</c:v>
                </c:pt>
                <c:pt idx="15">
                  <c:v>5</c:v>
                </c:pt>
                <c:pt idx="17">
                  <c:v>15</c:v>
                </c:pt>
                <c:pt idx="18">
                  <c:v>5</c:v>
                </c:pt>
                <c:pt idx="19">
                  <c:v>5</c:v>
                </c:pt>
                <c:pt idx="20">
                  <c:v>15</c:v>
                </c:pt>
                <c:pt idx="21">
                  <c:v>15</c:v>
                </c:pt>
                <c:pt idx="22">
                  <c:v>22</c:v>
                </c:pt>
                <c:pt idx="23">
                  <c:v>8</c:v>
                </c:pt>
                <c:pt idx="34">
                  <c:v>47</c:v>
                </c:pt>
                <c:pt idx="35">
                  <c:v>33</c:v>
                </c:pt>
                <c:pt idx="36">
                  <c:v>40</c:v>
                </c:pt>
                <c:pt idx="37">
                  <c:v>40</c:v>
                </c:pt>
                <c:pt idx="38">
                  <c:v>50</c:v>
                </c:pt>
                <c:pt idx="39">
                  <c:v>50</c:v>
                </c:pt>
                <c:pt idx="40">
                  <c:v>40</c:v>
                </c:pt>
                <c:pt idx="42">
                  <c:v>50</c:v>
                </c:pt>
                <c:pt idx="43">
                  <c:v>30</c:v>
                </c:pt>
                <c:pt idx="45">
                  <c:v>40</c:v>
                </c:pt>
                <c:pt idx="46">
                  <c:v>30</c:v>
                </c:pt>
                <c:pt idx="47">
                  <c:v>30</c:v>
                </c:pt>
                <c:pt idx="48">
                  <c:v>40</c:v>
                </c:pt>
                <c:pt idx="49">
                  <c:v>40</c:v>
                </c:pt>
                <c:pt idx="50">
                  <c:v>47</c:v>
                </c:pt>
                <c:pt idx="51">
                  <c:v>33</c:v>
                </c:pt>
                <c:pt idx="61">
                  <c:v>72</c:v>
                </c:pt>
                <c:pt idx="62">
                  <c:v>58</c:v>
                </c:pt>
                <c:pt idx="63">
                  <c:v>65</c:v>
                </c:pt>
                <c:pt idx="64">
                  <c:v>65</c:v>
                </c:pt>
                <c:pt idx="65">
                  <c:v>75</c:v>
                </c:pt>
                <c:pt idx="66">
                  <c:v>75</c:v>
                </c:pt>
                <c:pt idx="67">
                  <c:v>65</c:v>
                </c:pt>
                <c:pt idx="69">
                  <c:v>75</c:v>
                </c:pt>
                <c:pt idx="70">
                  <c:v>55</c:v>
                </c:pt>
                <c:pt idx="72">
                  <c:v>65</c:v>
                </c:pt>
                <c:pt idx="73">
                  <c:v>55</c:v>
                </c:pt>
                <c:pt idx="74">
                  <c:v>55</c:v>
                </c:pt>
                <c:pt idx="75">
                  <c:v>65</c:v>
                </c:pt>
                <c:pt idx="76">
                  <c:v>65</c:v>
                </c:pt>
                <c:pt idx="77">
                  <c:v>72</c:v>
                </c:pt>
                <c:pt idx="78">
                  <c:v>58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'対応のあるﾃﾞｰﾀ'!$AV$5:$AV$85</c:f>
              <c:numCache>
                <c:ptCount val="81"/>
                <c:pt idx="0">
                  <c:v>16.9</c:v>
                </c:pt>
                <c:pt idx="1">
                  <c:v>13.3</c:v>
                </c:pt>
                <c:pt idx="2">
                  <c:v>10.3</c:v>
                </c:pt>
                <c:pt idx="3">
                  <c:v>9.8</c:v>
                </c:pt>
                <c:pt idx="4">
                  <c:v>-11.475</c:v>
                </c:pt>
                <c:pt idx="5">
                  <c:v>-11.475</c:v>
                </c:pt>
                <c:pt idx="6">
                  <c:v>-10.7</c:v>
                </c:pt>
                <c:pt idx="7">
                  <c:v>-10.7</c:v>
                </c:pt>
                <c:pt idx="8">
                  <c:v>-10.7</c:v>
                </c:pt>
                <c:pt idx="9">
                  <c:v>-3.75</c:v>
                </c:pt>
                <c:pt idx="10">
                  <c:v>-3.75</c:v>
                </c:pt>
                <c:pt idx="11">
                  <c:v>1.4</c:v>
                </c:pt>
                <c:pt idx="12">
                  <c:v>1.4</c:v>
                </c:pt>
                <c:pt idx="14">
                  <c:v>-1.8</c:v>
                </c:pt>
                <c:pt idx="15">
                  <c:v>-1.8</c:v>
                </c:pt>
                <c:pt idx="17">
                  <c:v>-3.75</c:v>
                </c:pt>
                <c:pt idx="18">
                  <c:v>-3.75</c:v>
                </c:pt>
                <c:pt idx="19">
                  <c:v>1.4</c:v>
                </c:pt>
                <c:pt idx="20">
                  <c:v>1.4</c:v>
                </c:pt>
                <c:pt idx="21">
                  <c:v>6.5</c:v>
                </c:pt>
                <c:pt idx="22">
                  <c:v>6.5</c:v>
                </c:pt>
                <c:pt idx="23">
                  <c:v>6.5</c:v>
                </c:pt>
                <c:pt idx="24">
                  <c:v>9.125</c:v>
                </c:pt>
                <c:pt idx="25">
                  <c:v>9.125</c:v>
                </c:pt>
                <c:pt idx="27">
                  <c:v>30.2</c:v>
                </c:pt>
                <c:pt idx="28">
                  <c:v>21.8</c:v>
                </c:pt>
                <c:pt idx="29">
                  <c:v>20.2</c:v>
                </c:pt>
                <c:pt idx="30">
                  <c:v>19.8</c:v>
                </c:pt>
                <c:pt idx="31">
                  <c:v>19.3</c:v>
                </c:pt>
                <c:pt idx="32">
                  <c:v>-2.325</c:v>
                </c:pt>
                <c:pt idx="33">
                  <c:v>-2.325</c:v>
                </c:pt>
                <c:pt idx="34">
                  <c:v>2.1</c:v>
                </c:pt>
                <c:pt idx="35">
                  <c:v>2.1</c:v>
                </c:pt>
                <c:pt idx="36">
                  <c:v>2.1</c:v>
                </c:pt>
                <c:pt idx="37">
                  <c:v>5.55</c:v>
                </c:pt>
                <c:pt idx="38">
                  <c:v>5.55</c:v>
                </c:pt>
                <c:pt idx="39">
                  <c:v>10.8</c:v>
                </c:pt>
                <c:pt idx="40">
                  <c:v>10.8</c:v>
                </c:pt>
                <c:pt idx="42">
                  <c:v>8</c:v>
                </c:pt>
                <c:pt idx="43">
                  <c:v>8</c:v>
                </c:pt>
                <c:pt idx="45">
                  <c:v>5.55</c:v>
                </c:pt>
                <c:pt idx="46">
                  <c:v>5.55</c:v>
                </c:pt>
                <c:pt idx="47">
                  <c:v>10.8</c:v>
                </c:pt>
                <c:pt idx="48">
                  <c:v>10.8</c:v>
                </c:pt>
                <c:pt idx="49">
                  <c:v>18.3</c:v>
                </c:pt>
                <c:pt idx="50">
                  <c:v>18.3</c:v>
                </c:pt>
                <c:pt idx="51">
                  <c:v>18.3</c:v>
                </c:pt>
                <c:pt idx="52">
                  <c:v>18.675</c:v>
                </c:pt>
                <c:pt idx="53">
                  <c:v>18.675</c:v>
                </c:pt>
                <c:pt idx="55">
                  <c:v>0.5</c:v>
                </c:pt>
                <c:pt idx="56">
                  <c:v>21.3</c:v>
                </c:pt>
                <c:pt idx="57">
                  <c:v>20.3</c:v>
                </c:pt>
                <c:pt idx="58">
                  <c:v>19.4</c:v>
                </c:pt>
                <c:pt idx="59">
                  <c:v>0.75</c:v>
                </c:pt>
                <c:pt idx="60">
                  <c:v>0.75</c:v>
                </c:pt>
                <c:pt idx="61">
                  <c:v>2.9</c:v>
                </c:pt>
                <c:pt idx="62">
                  <c:v>2.9</c:v>
                </c:pt>
                <c:pt idx="63">
                  <c:v>2.9</c:v>
                </c:pt>
                <c:pt idx="64">
                  <c:v>7.5</c:v>
                </c:pt>
                <c:pt idx="65">
                  <c:v>7.5</c:v>
                </c:pt>
                <c:pt idx="66">
                  <c:v>12</c:v>
                </c:pt>
                <c:pt idx="67">
                  <c:v>12</c:v>
                </c:pt>
                <c:pt idx="69">
                  <c:v>9.6</c:v>
                </c:pt>
                <c:pt idx="70">
                  <c:v>9.6</c:v>
                </c:pt>
                <c:pt idx="72">
                  <c:v>7.5</c:v>
                </c:pt>
                <c:pt idx="73">
                  <c:v>7.5</c:v>
                </c:pt>
                <c:pt idx="74">
                  <c:v>12</c:v>
                </c:pt>
                <c:pt idx="75">
                  <c:v>12</c:v>
                </c:pt>
                <c:pt idx="76">
                  <c:v>17.5</c:v>
                </c:pt>
                <c:pt idx="77">
                  <c:v>17.5</c:v>
                </c:pt>
                <c:pt idx="78">
                  <c:v>17.5</c:v>
                </c:pt>
                <c:pt idx="79">
                  <c:v>18.75</c:v>
                </c:pt>
                <c:pt idx="80">
                  <c:v>18.75</c:v>
                </c:pt>
              </c:numCache>
            </c:numRef>
          </c:xVal>
          <c:yVal>
            <c:numRef>
              <c:f>'対応のあるﾃﾞｰﾀ'!$AX$5:$AX$85</c:f>
              <c:numCache>
                <c:ptCount val="81"/>
                <c:pt idx="4">
                  <c:v>23</c:v>
                </c:pt>
                <c:pt idx="5">
                  <c:v>7</c:v>
                </c:pt>
                <c:pt idx="24">
                  <c:v>23</c:v>
                </c:pt>
                <c:pt idx="25">
                  <c:v>7</c:v>
                </c:pt>
                <c:pt idx="32">
                  <c:v>48</c:v>
                </c:pt>
                <c:pt idx="33">
                  <c:v>32</c:v>
                </c:pt>
                <c:pt idx="52">
                  <c:v>48</c:v>
                </c:pt>
                <c:pt idx="53">
                  <c:v>32</c:v>
                </c:pt>
                <c:pt idx="59">
                  <c:v>73</c:v>
                </c:pt>
                <c:pt idx="60">
                  <c:v>57</c:v>
                </c:pt>
                <c:pt idx="79">
                  <c:v>73</c:v>
                </c:pt>
                <c:pt idx="80">
                  <c:v>57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'対応のあるﾃﾞｰﾀ'!$AV$5:$AV$85</c:f>
              <c:numCache>
                <c:ptCount val="81"/>
                <c:pt idx="0">
                  <c:v>16.9</c:v>
                </c:pt>
                <c:pt idx="1">
                  <c:v>13.3</c:v>
                </c:pt>
                <c:pt idx="2">
                  <c:v>10.3</c:v>
                </c:pt>
                <c:pt idx="3">
                  <c:v>9.8</c:v>
                </c:pt>
                <c:pt idx="4">
                  <c:v>-11.475</c:v>
                </c:pt>
                <c:pt idx="5">
                  <c:v>-11.475</c:v>
                </c:pt>
                <c:pt idx="6">
                  <c:v>-10.7</c:v>
                </c:pt>
                <c:pt idx="7">
                  <c:v>-10.7</c:v>
                </c:pt>
                <c:pt idx="8">
                  <c:v>-10.7</c:v>
                </c:pt>
                <c:pt idx="9">
                  <c:v>-3.75</c:v>
                </c:pt>
                <c:pt idx="10">
                  <c:v>-3.75</c:v>
                </c:pt>
                <c:pt idx="11">
                  <c:v>1.4</c:v>
                </c:pt>
                <c:pt idx="12">
                  <c:v>1.4</c:v>
                </c:pt>
                <c:pt idx="14">
                  <c:v>-1.8</c:v>
                </c:pt>
                <c:pt idx="15">
                  <c:v>-1.8</c:v>
                </c:pt>
                <c:pt idx="17">
                  <c:v>-3.75</c:v>
                </c:pt>
                <c:pt idx="18">
                  <c:v>-3.75</c:v>
                </c:pt>
                <c:pt idx="19">
                  <c:v>1.4</c:v>
                </c:pt>
                <c:pt idx="20">
                  <c:v>1.4</c:v>
                </c:pt>
                <c:pt idx="21">
                  <c:v>6.5</c:v>
                </c:pt>
                <c:pt idx="22">
                  <c:v>6.5</c:v>
                </c:pt>
                <c:pt idx="23">
                  <c:v>6.5</c:v>
                </c:pt>
                <c:pt idx="24">
                  <c:v>9.125</c:v>
                </c:pt>
                <c:pt idx="25">
                  <c:v>9.125</c:v>
                </c:pt>
                <c:pt idx="27">
                  <c:v>30.2</c:v>
                </c:pt>
                <c:pt idx="28">
                  <c:v>21.8</c:v>
                </c:pt>
                <c:pt idx="29">
                  <c:v>20.2</c:v>
                </c:pt>
                <c:pt idx="30">
                  <c:v>19.8</c:v>
                </c:pt>
                <c:pt idx="31">
                  <c:v>19.3</c:v>
                </c:pt>
                <c:pt idx="32">
                  <c:v>-2.325</c:v>
                </c:pt>
                <c:pt idx="33">
                  <c:v>-2.325</c:v>
                </c:pt>
                <c:pt idx="34">
                  <c:v>2.1</c:v>
                </c:pt>
                <c:pt idx="35">
                  <c:v>2.1</c:v>
                </c:pt>
                <c:pt idx="36">
                  <c:v>2.1</c:v>
                </c:pt>
                <c:pt idx="37">
                  <c:v>5.55</c:v>
                </c:pt>
                <c:pt idx="38">
                  <c:v>5.55</c:v>
                </c:pt>
                <c:pt idx="39">
                  <c:v>10.8</c:v>
                </c:pt>
                <c:pt idx="40">
                  <c:v>10.8</c:v>
                </c:pt>
                <c:pt idx="42">
                  <c:v>8</c:v>
                </c:pt>
                <c:pt idx="43">
                  <c:v>8</c:v>
                </c:pt>
                <c:pt idx="45">
                  <c:v>5.55</c:v>
                </c:pt>
                <c:pt idx="46">
                  <c:v>5.55</c:v>
                </c:pt>
                <c:pt idx="47">
                  <c:v>10.8</c:v>
                </c:pt>
                <c:pt idx="48">
                  <c:v>10.8</c:v>
                </c:pt>
                <c:pt idx="49">
                  <c:v>18.3</c:v>
                </c:pt>
                <c:pt idx="50">
                  <c:v>18.3</c:v>
                </c:pt>
                <c:pt idx="51">
                  <c:v>18.3</c:v>
                </c:pt>
                <c:pt idx="52">
                  <c:v>18.675</c:v>
                </c:pt>
                <c:pt idx="53">
                  <c:v>18.675</c:v>
                </c:pt>
                <c:pt idx="55">
                  <c:v>0.5</c:v>
                </c:pt>
                <c:pt idx="56">
                  <c:v>21.3</c:v>
                </c:pt>
                <c:pt idx="57">
                  <c:v>20.3</c:v>
                </c:pt>
                <c:pt idx="58">
                  <c:v>19.4</c:v>
                </c:pt>
                <c:pt idx="59">
                  <c:v>0.75</c:v>
                </c:pt>
                <c:pt idx="60">
                  <c:v>0.75</c:v>
                </c:pt>
                <c:pt idx="61">
                  <c:v>2.9</c:v>
                </c:pt>
                <c:pt idx="62">
                  <c:v>2.9</c:v>
                </c:pt>
                <c:pt idx="63">
                  <c:v>2.9</c:v>
                </c:pt>
                <c:pt idx="64">
                  <c:v>7.5</c:v>
                </c:pt>
                <c:pt idx="65">
                  <c:v>7.5</c:v>
                </c:pt>
                <c:pt idx="66">
                  <c:v>12</c:v>
                </c:pt>
                <c:pt idx="67">
                  <c:v>12</c:v>
                </c:pt>
                <c:pt idx="69">
                  <c:v>9.6</c:v>
                </c:pt>
                <c:pt idx="70">
                  <c:v>9.6</c:v>
                </c:pt>
                <c:pt idx="72">
                  <c:v>7.5</c:v>
                </c:pt>
                <c:pt idx="73">
                  <c:v>7.5</c:v>
                </c:pt>
                <c:pt idx="74">
                  <c:v>12</c:v>
                </c:pt>
                <c:pt idx="75">
                  <c:v>12</c:v>
                </c:pt>
                <c:pt idx="76">
                  <c:v>17.5</c:v>
                </c:pt>
                <c:pt idx="77">
                  <c:v>17.5</c:v>
                </c:pt>
                <c:pt idx="78">
                  <c:v>17.5</c:v>
                </c:pt>
                <c:pt idx="79">
                  <c:v>18.75</c:v>
                </c:pt>
                <c:pt idx="80">
                  <c:v>18.75</c:v>
                </c:pt>
              </c:numCache>
            </c:numRef>
          </c:xVal>
          <c:yVal>
            <c:numRef>
              <c:f>'対応のあるﾃﾞｰﾀ'!$AY$5:$AY$85</c:f>
              <c:numCache>
                <c:ptCount val="8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55">
                  <c:v>65</c:v>
                </c:pt>
                <c:pt idx="56">
                  <c:v>65</c:v>
                </c:pt>
                <c:pt idx="57">
                  <c:v>65</c:v>
                </c:pt>
                <c:pt idx="58">
                  <c:v>65</c:v>
                </c:pt>
              </c:numCache>
            </c:numRef>
          </c:yVal>
          <c:smooth val="0"/>
        </c:ser>
        <c:axId val="23578860"/>
        <c:axId val="10883149"/>
      </c:scatterChart>
      <c:valAx>
        <c:axId val="235788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100" b="0" i="0" u="none" baseline="0"/>
            </a:pPr>
          </a:p>
        </c:txPr>
        <c:crossAx val="10883149"/>
        <c:crosses val="autoZero"/>
        <c:crossBetween val="midCat"/>
        <c:dispUnits/>
      </c:valAx>
      <c:valAx>
        <c:axId val="108831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357886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"/>
          <c:w val="0.9552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'対応のあるﾃﾞｰﾀ'!$J$24</c:f>
              <c:strCache>
                <c:ptCount val="1"/>
                <c:pt idx="0">
                  <c:v>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'対応のあるﾃﾞｰﾀ'!$L$24:$L$142</c:f>
              <c:numCache/>
            </c:numRef>
          </c:xVal>
          <c:yVal>
            <c:numRef>
              <c:f>'対応のあるﾃﾞｰﾀ'!$M$24:$M$142</c:f>
              <c:numCache/>
            </c:numRef>
          </c:yVal>
          <c:smooth val="0"/>
        </c:ser>
        <c:axId val="30839478"/>
        <c:axId val="9119847"/>
      </c:scatterChart>
      <c:valAx>
        <c:axId val="30839478"/>
        <c:scaling>
          <c:orientation val="minMax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0" i="0" u="none" baseline="0"/>
                  <a:t>X1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1100" b="0" i="0" u="none" baseline="0"/>
            </a:pPr>
          </a:p>
        </c:txPr>
        <c:crossAx val="9119847"/>
        <c:crosses val="autoZero"/>
        <c:crossBetween val="midCat"/>
        <c:dispUnits/>
      </c:valAx>
      <c:valAx>
        <c:axId val="9119847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0" i="0" u="none" baseline="0"/>
                  <a:t>X2</a:t>
                </a:r>
              </a:p>
            </c:rich>
          </c:tx>
          <c:layout>
            <c:manualLayout>
              <c:xMode val="factor"/>
              <c:yMode val="factor"/>
              <c:x val="0.00975"/>
              <c:y val="0.02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1100" b="0" i="0" u="none" baseline="0"/>
            </a:pPr>
          </a:p>
        </c:txPr>
        <c:crossAx val="30839478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'箱ひげ図'!$R$3:$R$50</c:f>
              <c:numCache/>
            </c:numRef>
          </c:xVal>
          <c:yVal>
            <c:numRef>
              <c:f>'箱ひげ図'!$S$3:$S$50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'箱ひげ図'!$R$3:$R$50</c:f>
              <c:numCache/>
            </c:numRef>
          </c:xVal>
          <c:yVal>
            <c:numRef>
              <c:f>'箱ひげ図'!$T$3:$T$50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'箱ひげ図'!$R$3:$R$50</c:f>
              <c:numCache/>
            </c:numRef>
          </c:xVal>
          <c:yVal>
            <c:numRef>
              <c:f>'箱ひげ図'!$U$3:$U$50</c:f>
              <c:numCache/>
            </c:numRef>
          </c:yVal>
          <c:smooth val="0"/>
        </c:ser>
        <c:axId val="14969760"/>
        <c:axId val="510113"/>
      </c:scatterChart>
      <c:valAx>
        <c:axId val="14969760"/>
        <c:scaling>
          <c:orientation val="minMax"/>
          <c:min val="1.5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100" b="0" i="0" u="none" baseline="0"/>
            </a:pPr>
          </a:p>
        </c:txPr>
        <c:crossAx val="510113"/>
        <c:crosses val="autoZero"/>
        <c:crossBetween val="midCat"/>
        <c:dispUnits/>
      </c:valAx>
      <c:valAx>
        <c:axId val="5101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496976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'箱ひげ図'!$J$3:$J$28</c:f>
              <c:numCache/>
            </c:numRef>
          </c:xVal>
          <c:yVal>
            <c:numRef>
              <c:f>'箱ひげ図'!$K$3:$K$28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'箱ひげ図'!$J$3:$J$28</c:f>
              <c:numCache/>
            </c:numRef>
          </c:xVal>
          <c:yVal>
            <c:numRef>
              <c:f>'箱ひげ図'!$L$3:$L$28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'箱ひげ図'!$J$3:$J$28</c:f>
              <c:numCache/>
            </c:numRef>
          </c:xVal>
          <c:yVal>
            <c:numRef>
              <c:f>'箱ひげ図'!$M$3:$M$28</c:f>
              <c:numCache/>
            </c:numRef>
          </c:yVal>
          <c:smooth val="0"/>
        </c:ser>
        <c:axId val="4591018"/>
        <c:axId val="41319163"/>
      </c:scatterChart>
      <c:valAx>
        <c:axId val="45910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1319163"/>
        <c:crosses val="autoZero"/>
        <c:crossBetween val="midCat"/>
        <c:dispUnits/>
      </c:valAx>
      <c:valAx>
        <c:axId val="413191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100" b="0" i="0" u="none" baseline="0"/>
            </a:pPr>
          </a:p>
        </c:txPr>
        <c:crossAx val="459101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'箱ひげ図'!$N$3:$N$49</c:f>
              <c:numCache/>
            </c:numRef>
          </c:xVal>
          <c:yVal>
            <c:numRef>
              <c:f>'箱ひげ図'!$O$3:$O$49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'箱ひげ図'!$N$3:$N$49</c:f>
              <c:numCache/>
            </c:numRef>
          </c:xVal>
          <c:yVal>
            <c:numRef>
              <c:f>'箱ひげ図'!$P$3:$P$49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'箱ひげ図'!$N$3:$N$49</c:f>
              <c:numCache/>
            </c:numRef>
          </c:xVal>
          <c:yVal>
            <c:numRef>
              <c:f>'箱ひげ図'!$Q$3:$Q$49</c:f>
              <c:numCache/>
            </c:numRef>
          </c:yVal>
          <c:smooth val="0"/>
        </c:ser>
        <c:axId val="36328148"/>
        <c:axId val="58517877"/>
      </c:scatterChart>
      <c:valAx>
        <c:axId val="363281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100" b="0" i="0" u="none" baseline="0"/>
            </a:pPr>
          </a:p>
        </c:txPr>
        <c:crossAx val="58517877"/>
        <c:crosses val="autoZero"/>
        <c:crossBetween val="midCat"/>
        <c:dispUnits/>
      </c:valAx>
      <c:valAx>
        <c:axId val="585178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32814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4825"/>
          <c:w val="0.95475"/>
          <c:h val="0.86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'人工データ'!$T$5:$T$74</c:f>
              <c:numCache/>
            </c:numRef>
          </c:xVal>
          <c:yVal>
            <c:numRef>
              <c:f>'人工データ'!$U$5:$U$74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'人工データ'!$T$5:$T$74</c:f>
              <c:numCache/>
            </c:numRef>
          </c:xVal>
          <c:yVal>
            <c:numRef>
              <c:f>'人工データ'!$V$5:$V$74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'人工データ'!$T$5:$T$74</c:f>
              <c:numCache/>
            </c:numRef>
          </c:xVal>
          <c:yVal>
            <c:numRef>
              <c:f>'人工データ'!$W$5:$W$74</c:f>
              <c:numCache/>
            </c:numRef>
          </c:yVal>
          <c:smooth val="0"/>
        </c:ser>
        <c:axId val="21042996"/>
        <c:axId val="55169237"/>
      </c:scatterChart>
      <c:valAx>
        <c:axId val="210429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169237"/>
        <c:crosses val="autoZero"/>
        <c:crossBetween val="midCat"/>
        <c:dispUnits/>
      </c:valAx>
      <c:valAx>
        <c:axId val="551692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100" b="0" i="0" u="none" baseline="0"/>
            </a:pPr>
          </a:p>
        </c:txPr>
        <c:crossAx val="2104299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7"/>
          <c:w val="0.93975"/>
          <c:h val="0.913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'人工データ'!$Y$5:$Y$74</c:f>
              <c:numCach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xVal>
          <c:yVal>
            <c:numRef>
              <c:f>'人工データ'!$Z$5:$Z$74</c:f>
              <c:numCach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'人工データ'!$Y$5:$Y$74</c:f>
              <c:numCach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xVal>
          <c:yVal>
            <c:numRef>
              <c:f>'人工データ'!$AA$5:$AA$74</c:f>
              <c:numCach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'人工データ'!$Y$5:$Y$74</c:f>
              <c:numCach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xVal>
          <c:yVal>
            <c:numRef>
              <c:f>'人工データ'!$AB$5:$AB$74</c:f>
              <c:numCach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yVal>
          <c:smooth val="0"/>
        </c:ser>
        <c:axId val="26761086"/>
        <c:axId val="39523183"/>
      </c:scatterChart>
      <c:valAx>
        <c:axId val="267610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523183"/>
        <c:crosses val="autoZero"/>
        <c:crossBetween val="midCat"/>
        <c:dispUnits/>
      </c:valAx>
      <c:valAx>
        <c:axId val="395231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100" b="0" i="0" u="none" baseline="0"/>
            </a:pPr>
          </a:p>
        </c:txPr>
        <c:crossAx val="2676108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'対応のあるﾃﾞｰﾀ'!$C$23</c:f>
              <c:strCache>
                <c:ptCount val="1"/>
                <c:pt idx="0">
                  <c:v>後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'対応のあるﾃﾞｰﾀ'!$B$24:$B$142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xVal>
          <c:yVal>
            <c:numRef>
              <c:f>'対応のあるﾃﾞｰﾀ'!$C$24:$C$142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'対応のあるﾃﾞｰﾀ'!$BC$23:$BC$27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'対応のあるﾃﾞｰﾀ'!$BD$23:$BD$27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20164328"/>
        <c:axId val="47261225"/>
      </c:scatterChart>
      <c:valAx>
        <c:axId val="20164328"/>
        <c:scaling>
          <c:orientation val="minMax"/>
          <c:max val="100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100" b="0" i="0" u="none" baseline="0"/>
            </a:pPr>
          </a:p>
        </c:txPr>
        <c:crossAx val="47261225"/>
        <c:crosses val="autoZero"/>
        <c:crossBetween val="midCat"/>
        <c:dispUnits/>
      </c:valAx>
      <c:valAx>
        <c:axId val="4726122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100" b="0" i="0" u="none" baseline="0"/>
            </a:pPr>
          </a:p>
        </c:txPr>
        <c:crossAx val="2016432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'対応のあるﾃﾞｰﾀ'!$C$23</c:f>
              <c:strCache>
                <c:ptCount val="1"/>
                <c:pt idx="0">
                  <c:v>後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'対応のあるﾃﾞｰﾀ'!$B$24:$B$142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xVal>
          <c:yVal>
            <c:numRef>
              <c:f>'対応のあるﾃﾞｰﾀ'!$C$24:$C$142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'対応のあるﾃﾞｰﾀ'!$BC$23:$BC$27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'対応のあるﾃﾞｰﾀ'!$BD$23:$BD$27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22697842"/>
        <c:axId val="2953987"/>
      </c:scatterChart>
      <c:valAx>
        <c:axId val="22697842"/>
        <c:scaling>
          <c:logBase val="10"/>
          <c:orientation val="minMax"/>
          <c:max val="100"/>
          <c:min val="10"/>
        </c:scaling>
        <c:axPos val="b"/>
        <c:delete val="0"/>
        <c:numFmt formatCode="General" sourceLinked="1"/>
        <c:majorTickMark val="in"/>
        <c:minorTickMark val="in"/>
        <c:tickLblPos val="low"/>
        <c:txPr>
          <a:bodyPr/>
          <a:lstStyle/>
          <a:p>
            <a:pPr>
              <a:defRPr lang="en-US" cap="none" sz="1100" b="0" i="0" u="none" baseline="0"/>
            </a:pPr>
          </a:p>
        </c:txPr>
        <c:crossAx val="2953987"/>
        <c:crosses val="autoZero"/>
        <c:crossBetween val="midCat"/>
        <c:dispUnits/>
      </c:valAx>
      <c:valAx>
        <c:axId val="2953987"/>
        <c:scaling>
          <c:logBase val="10"/>
          <c:orientation val="minMax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low"/>
        <c:txPr>
          <a:bodyPr/>
          <a:lstStyle/>
          <a:p>
            <a:pPr>
              <a:defRPr lang="en-US" cap="none" sz="1100" b="0" i="0" u="none" baseline="0"/>
            </a:pPr>
          </a:p>
        </c:txPr>
        <c:crossAx val="2269784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'対応のあるﾃﾞｰﾀ'!$J$24</c:f>
              <c:strCache>
                <c:ptCount val="1"/>
                <c:pt idx="0">
                  <c:v>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'対応のあるﾃﾞｰﾀ'!$I$24:$I$142</c:f>
              <c:numCache/>
            </c:numRef>
          </c:xVal>
          <c:yVal>
            <c:numRef>
              <c:f>'対応のあるﾃﾞｰﾀ'!$J$24:$J$142</c:f>
              <c:numCache/>
            </c:numRef>
          </c:yVal>
          <c:smooth val="0"/>
        </c:ser>
        <c:axId val="26585884"/>
        <c:axId val="37946365"/>
      </c:scatterChart>
      <c:valAx>
        <c:axId val="26585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x1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100" b="0" i="0" u="none" baseline="0"/>
            </a:pPr>
          </a:p>
        </c:txPr>
        <c:crossAx val="37946365"/>
        <c:crosses val="autoZero"/>
        <c:crossBetween val="midCat"/>
        <c:dispUnits/>
      </c:valAx>
      <c:valAx>
        <c:axId val="37946365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x2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100" b="0" i="0" u="none" baseline="0"/>
            </a:pPr>
          </a:p>
        </c:txPr>
        <c:crossAx val="26585884"/>
        <c:crosses val="autoZero"/>
        <c:crossBetween val="midCat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'対応のあるﾃﾞｰﾀ'!$J$24</c:f>
              <c:strCache>
                <c:ptCount val="1"/>
                <c:pt idx="0">
                  <c:v>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'対応のあるﾃﾞｰﾀ'!$I$24:$I$142</c:f>
              <c:numCache/>
            </c:numRef>
          </c:xVal>
          <c:yVal>
            <c:numRef>
              <c:f>'対応のあるﾃﾞｰﾀ'!$J$24:$J$142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'対応のあるﾃﾞｰﾀ'!$BC$23:$BC$27</c:f>
              <c:numCache/>
            </c:numRef>
          </c:xVal>
          <c:yVal>
            <c:numRef>
              <c:f>'対応のあるﾃﾞｰﾀ'!$BD$23:$BD$27</c:f>
              <c:numCache/>
            </c:numRef>
          </c:yVal>
          <c:smooth val="0"/>
        </c:ser>
        <c:axId val="5972966"/>
        <c:axId val="53756695"/>
      </c:scatterChart>
      <c:valAx>
        <c:axId val="597296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x1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low"/>
        <c:txPr>
          <a:bodyPr/>
          <a:lstStyle/>
          <a:p>
            <a:pPr>
              <a:defRPr lang="en-US" cap="none" sz="1100" b="0" i="0" u="none" baseline="0"/>
            </a:pPr>
          </a:p>
        </c:txPr>
        <c:crossAx val="53756695"/>
        <c:crosses val="autoZero"/>
        <c:crossBetween val="midCat"/>
        <c:dispUnits/>
      </c:valAx>
      <c:valAx>
        <c:axId val="5375669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x2</a:t>
                </a:r>
              </a:p>
            </c:rich>
          </c:tx>
          <c:layout>
            <c:manualLayout>
              <c:xMode val="factor"/>
              <c:yMode val="factor"/>
              <c:x val="0.0312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low"/>
        <c:txPr>
          <a:bodyPr/>
          <a:lstStyle/>
          <a:p>
            <a:pPr>
              <a:defRPr lang="en-US" cap="none" sz="1100" b="0" i="0" u="none" baseline="0"/>
            </a:pPr>
          </a:p>
        </c:txPr>
        <c:crossAx val="597296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'対応のあるﾃﾞｰﾀ'!$R$24</c:f>
              <c:strCache>
                <c:ptCount val="1"/>
                <c:pt idx="0">
                  <c:v>14.1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'対応のあるﾃﾞｰﾀ'!$Q$24:$Q$142</c:f>
              <c:numCache/>
            </c:numRef>
          </c:xVal>
          <c:yVal>
            <c:numRef>
              <c:f>'対応のあるﾃﾞｰﾀ'!$R$24:$R$142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'対応のあるﾃﾞｰﾀ'!$AN$16:$AN$32</c:f>
              <c:numCache/>
            </c:numRef>
          </c:xVal>
          <c:yVal>
            <c:numRef>
              <c:f>'対応のあるﾃﾞｰﾀ'!$AO$16:$AO$32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'対応のあるﾃﾞｰﾀ'!$AN$31:$AN$32</c:f>
              <c:numCache/>
            </c:numRef>
          </c:xVal>
          <c:yVal>
            <c:numRef>
              <c:f>'対応のあるﾃﾞｰﾀ'!$AP$31:$AP$32</c:f>
              <c:numCache/>
            </c:numRef>
          </c:yVal>
          <c:smooth val="0"/>
        </c:ser>
        <c:axId val="14048208"/>
        <c:axId val="59325009"/>
      </c:scatterChart>
      <c:valAx>
        <c:axId val="14048208"/>
        <c:scaling>
          <c:orientation val="minMax"/>
          <c:max val="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0" i="0" u="none" baseline="0"/>
                  <a:t>x1</a:t>
                </a:r>
              </a:p>
            </c:rich>
          </c:tx>
          <c:layout>
            <c:manualLayout>
              <c:xMode val="factor"/>
              <c:yMode val="factor"/>
              <c:x val="0.036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1100" b="0" i="0" u="none" baseline="0"/>
            </a:pPr>
          </a:p>
        </c:txPr>
        <c:crossAx val="59325009"/>
        <c:crosses val="autoZero"/>
        <c:crossBetween val="midCat"/>
        <c:dispUnits/>
        <c:majorUnit val="10"/>
      </c:valAx>
      <c:valAx>
        <c:axId val="59325009"/>
        <c:scaling>
          <c:orientation val="minMax"/>
          <c:max val="3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0" i="0" u="none" baseline="0"/>
                  <a:t>x2</a:t>
                </a:r>
              </a:p>
            </c:rich>
          </c:tx>
          <c:layout>
            <c:manualLayout>
              <c:xMode val="factor"/>
              <c:yMode val="factor"/>
              <c:x val="0.02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1100" b="0" i="0" u="none" baseline="0"/>
            </a:pPr>
          </a:p>
        </c:txPr>
        <c:crossAx val="14048208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'対応のあるﾃﾞｰﾀ'!$R$24</c:f>
              <c:strCache>
                <c:ptCount val="1"/>
                <c:pt idx="0">
                  <c:v>14.1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'対応のあるﾃﾞｰﾀ'!$Q$24:$Q$142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xVal>
          <c:yVal>
            <c:numRef>
              <c:f>'対応のあるﾃﾞｰﾀ'!$R$24:$R$142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yVal>
          <c:smooth val="0"/>
        </c:ser>
        <c:axId val="64163034"/>
        <c:axId val="40596395"/>
      </c:scatterChart>
      <c:valAx>
        <c:axId val="64163034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in"/>
        <c:tickLblPos val="low"/>
        <c:txPr>
          <a:bodyPr/>
          <a:lstStyle/>
          <a:p>
            <a:pPr>
              <a:defRPr lang="en-US" cap="none" sz="1100" b="0" i="0" u="none" baseline="0"/>
            </a:pPr>
          </a:p>
        </c:txPr>
        <c:crossAx val="40596395"/>
        <c:crosses val="autoZero"/>
        <c:crossBetween val="midCat"/>
        <c:dispUnits/>
      </c:valAx>
      <c:valAx>
        <c:axId val="40596395"/>
        <c:scaling>
          <c:logBase val="10"/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in"/>
        <c:tickLblPos val="low"/>
        <c:txPr>
          <a:bodyPr/>
          <a:lstStyle/>
          <a:p>
            <a:pPr>
              <a:defRPr lang="en-US" cap="none" sz="1100" b="0" i="0" u="none" baseline="0"/>
            </a:pPr>
          </a:p>
        </c:txPr>
        <c:crossAx val="6416303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Relationship Id="rId10" Type="http://schemas.openxmlformats.org/officeDocument/2006/relationships/chart" Target="/xl/charts/chart13.xml" /><Relationship Id="rId11" Type="http://schemas.openxmlformats.org/officeDocument/2006/relationships/chart" Target="/xl/charts/chart14.xml" /><Relationship Id="rId12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0.20575</cdr:x>
      <cdr:y>0.846</cdr:y>
    </cdr:from>
    <cdr:to>
      <cdr:x>0.95775</cdr:x>
      <cdr:y>0.981</cdr:y>
    </cdr:to>
    <cdr:sp>
      <cdr:nvSpPr>
        <cdr:cNvPr id="1" name="Rectangle 1"/>
        <cdr:cNvSpPr>
          <a:spLocks/>
        </cdr:cNvSpPr>
      </cdr:nvSpPr>
      <cdr:spPr>
        <a:xfrm>
          <a:off x="657225" y="1743075"/>
          <a:ext cx="2438400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x1　　　　　x2　　　　　x3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18</xdr:row>
      <xdr:rowOff>0</xdr:rowOff>
    </xdr:from>
    <xdr:to>
      <xdr:col>10</xdr:col>
      <xdr:colOff>0</xdr:colOff>
      <xdr:row>29</xdr:row>
      <xdr:rowOff>0</xdr:rowOff>
    </xdr:to>
    <xdr:graphicFrame>
      <xdr:nvGraphicFramePr>
        <xdr:cNvPr id="1" name="Chart 12"/>
        <xdr:cNvGraphicFramePr/>
      </xdr:nvGraphicFramePr>
      <xdr:xfrm>
        <a:off x="2238375" y="3114675"/>
        <a:ext cx="3238500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31</xdr:row>
      <xdr:rowOff>0</xdr:rowOff>
    </xdr:from>
    <xdr:to>
      <xdr:col>10</xdr:col>
      <xdr:colOff>0</xdr:colOff>
      <xdr:row>43</xdr:row>
      <xdr:rowOff>0</xdr:rowOff>
    </xdr:to>
    <xdr:graphicFrame>
      <xdr:nvGraphicFramePr>
        <xdr:cNvPr id="2" name="Chart 18"/>
        <xdr:cNvGraphicFramePr/>
      </xdr:nvGraphicFramePr>
      <xdr:xfrm>
        <a:off x="2238375" y="5353050"/>
        <a:ext cx="3238500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44</xdr:row>
      <xdr:rowOff>0</xdr:rowOff>
    </xdr:from>
    <xdr:to>
      <xdr:col>10</xdr:col>
      <xdr:colOff>0</xdr:colOff>
      <xdr:row>56</xdr:row>
      <xdr:rowOff>0</xdr:rowOff>
    </xdr:to>
    <xdr:graphicFrame>
      <xdr:nvGraphicFramePr>
        <xdr:cNvPr id="3" name="Chart 22"/>
        <xdr:cNvGraphicFramePr/>
      </xdr:nvGraphicFramePr>
      <xdr:xfrm>
        <a:off x="2238375" y="7600950"/>
        <a:ext cx="3238500" cy="2066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0</xdr:colOff>
      <xdr:row>21</xdr:row>
      <xdr:rowOff>0</xdr:rowOff>
    </xdr:from>
    <xdr:to>
      <xdr:col>52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33547050" y="3629025"/>
        <a:ext cx="2352675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52</xdr:col>
      <xdr:colOff>0</xdr:colOff>
      <xdr:row>21</xdr:row>
      <xdr:rowOff>0</xdr:rowOff>
    </xdr:from>
    <xdr:to>
      <xdr:col>53</xdr:col>
      <xdr:colOff>0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35899725" y="3629025"/>
        <a:ext cx="2352675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37</xdr:col>
      <xdr:colOff>0</xdr:colOff>
      <xdr:row>34</xdr:row>
      <xdr:rowOff>0</xdr:rowOff>
    </xdr:from>
    <xdr:to>
      <xdr:col>38</xdr:col>
      <xdr:colOff>0</xdr:colOff>
      <xdr:row>47</xdr:row>
      <xdr:rowOff>0</xdr:rowOff>
    </xdr:to>
    <xdr:graphicFrame>
      <xdr:nvGraphicFramePr>
        <xdr:cNvPr id="3" name="Chart 3"/>
        <xdr:cNvGraphicFramePr/>
      </xdr:nvGraphicFramePr>
      <xdr:xfrm>
        <a:off x="20116800" y="5867400"/>
        <a:ext cx="3238500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38</xdr:col>
      <xdr:colOff>0</xdr:colOff>
      <xdr:row>34</xdr:row>
      <xdr:rowOff>0</xdr:rowOff>
    </xdr:from>
    <xdr:to>
      <xdr:col>39</xdr:col>
      <xdr:colOff>0</xdr:colOff>
      <xdr:row>47</xdr:row>
      <xdr:rowOff>0</xdr:rowOff>
    </xdr:to>
    <xdr:graphicFrame>
      <xdr:nvGraphicFramePr>
        <xdr:cNvPr id="4" name="Chart 4"/>
        <xdr:cNvGraphicFramePr/>
      </xdr:nvGraphicFramePr>
      <xdr:xfrm>
        <a:off x="23355300" y="5867400"/>
        <a:ext cx="2667000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37</xdr:col>
      <xdr:colOff>0</xdr:colOff>
      <xdr:row>17</xdr:row>
      <xdr:rowOff>9525</xdr:rowOff>
    </xdr:from>
    <xdr:to>
      <xdr:col>38</xdr:col>
      <xdr:colOff>981075</xdr:colOff>
      <xdr:row>31</xdr:row>
      <xdr:rowOff>28575</xdr:rowOff>
    </xdr:to>
    <xdr:graphicFrame>
      <xdr:nvGraphicFramePr>
        <xdr:cNvPr id="5" name="Chart 6"/>
        <xdr:cNvGraphicFramePr/>
      </xdr:nvGraphicFramePr>
      <xdr:xfrm>
        <a:off x="20116800" y="2943225"/>
        <a:ext cx="421957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52</xdr:col>
      <xdr:colOff>0</xdr:colOff>
      <xdr:row>49</xdr:row>
      <xdr:rowOff>0</xdr:rowOff>
    </xdr:from>
    <xdr:to>
      <xdr:col>53</xdr:col>
      <xdr:colOff>28575</xdr:colOff>
      <xdr:row>61</xdr:row>
      <xdr:rowOff>28575</xdr:rowOff>
    </xdr:to>
    <xdr:graphicFrame>
      <xdr:nvGraphicFramePr>
        <xdr:cNvPr id="6" name="Chart 7"/>
        <xdr:cNvGraphicFramePr/>
      </xdr:nvGraphicFramePr>
      <xdr:xfrm>
        <a:off x="35899725" y="8448675"/>
        <a:ext cx="2381250" cy="2085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51</xdr:col>
      <xdr:colOff>0</xdr:colOff>
      <xdr:row>63</xdr:row>
      <xdr:rowOff>0</xdr:rowOff>
    </xdr:from>
    <xdr:to>
      <xdr:col>52</xdr:col>
      <xdr:colOff>28575</xdr:colOff>
      <xdr:row>75</xdr:row>
      <xdr:rowOff>28575</xdr:rowOff>
    </xdr:to>
    <xdr:graphicFrame>
      <xdr:nvGraphicFramePr>
        <xdr:cNvPr id="7" name="Chart 8"/>
        <xdr:cNvGraphicFramePr/>
      </xdr:nvGraphicFramePr>
      <xdr:xfrm>
        <a:off x="33547050" y="10848975"/>
        <a:ext cx="2381250" cy="2095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51</xdr:col>
      <xdr:colOff>485775</xdr:colOff>
      <xdr:row>64</xdr:row>
      <xdr:rowOff>57150</xdr:rowOff>
    </xdr:from>
    <xdr:to>
      <xdr:col>51</xdr:col>
      <xdr:colOff>2114550</xdr:colOff>
      <xdr:row>73</xdr:row>
      <xdr:rowOff>19050</xdr:rowOff>
    </xdr:to>
    <xdr:sp>
      <xdr:nvSpPr>
        <xdr:cNvPr id="8" name="Line 9"/>
        <xdr:cNvSpPr>
          <a:spLocks/>
        </xdr:cNvSpPr>
      </xdr:nvSpPr>
      <xdr:spPr>
        <a:xfrm flipV="1">
          <a:off x="34032825" y="11077575"/>
          <a:ext cx="162877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1028700</xdr:colOff>
      <xdr:row>49</xdr:row>
      <xdr:rowOff>142875</xdr:rowOff>
    </xdr:from>
    <xdr:to>
      <xdr:col>52</xdr:col>
      <xdr:colOff>2105025</xdr:colOff>
      <xdr:row>59</xdr:row>
      <xdr:rowOff>9525</xdr:rowOff>
    </xdr:to>
    <xdr:sp>
      <xdr:nvSpPr>
        <xdr:cNvPr id="9" name="Line 11"/>
        <xdr:cNvSpPr>
          <a:spLocks/>
        </xdr:cNvSpPr>
      </xdr:nvSpPr>
      <xdr:spPr>
        <a:xfrm flipV="1">
          <a:off x="36928425" y="8591550"/>
          <a:ext cx="1076325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590550</xdr:colOff>
      <xdr:row>43</xdr:row>
      <xdr:rowOff>152400</xdr:rowOff>
    </xdr:from>
    <xdr:to>
      <xdr:col>51</xdr:col>
      <xdr:colOff>2066925</xdr:colOff>
      <xdr:row>44</xdr:row>
      <xdr:rowOff>104775</xdr:rowOff>
    </xdr:to>
    <xdr:sp>
      <xdr:nvSpPr>
        <xdr:cNvPr id="10" name="Line 13"/>
        <xdr:cNvSpPr>
          <a:spLocks/>
        </xdr:cNvSpPr>
      </xdr:nvSpPr>
      <xdr:spPr>
        <a:xfrm flipV="1">
          <a:off x="34137600" y="7572375"/>
          <a:ext cx="14763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50</xdr:row>
      <xdr:rowOff>0</xdr:rowOff>
    </xdr:from>
    <xdr:to>
      <xdr:col>38</xdr:col>
      <xdr:colOff>990600</xdr:colOff>
      <xdr:row>64</xdr:row>
      <xdr:rowOff>0</xdr:rowOff>
    </xdr:to>
    <xdr:graphicFrame>
      <xdr:nvGraphicFramePr>
        <xdr:cNvPr id="11" name="Chart 392"/>
        <xdr:cNvGraphicFramePr/>
      </xdr:nvGraphicFramePr>
      <xdr:xfrm>
        <a:off x="20116800" y="8620125"/>
        <a:ext cx="4229100" cy="2400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37</xdr:col>
      <xdr:colOff>0</xdr:colOff>
      <xdr:row>67</xdr:row>
      <xdr:rowOff>0</xdr:rowOff>
    </xdr:from>
    <xdr:to>
      <xdr:col>38</xdr:col>
      <xdr:colOff>1000125</xdr:colOff>
      <xdr:row>82</xdr:row>
      <xdr:rowOff>9525</xdr:rowOff>
    </xdr:to>
    <xdr:graphicFrame>
      <xdr:nvGraphicFramePr>
        <xdr:cNvPr id="12" name="Chart 395"/>
        <xdr:cNvGraphicFramePr/>
      </xdr:nvGraphicFramePr>
      <xdr:xfrm>
        <a:off x="20116800" y="11534775"/>
        <a:ext cx="4238625" cy="2600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37</xdr:col>
      <xdr:colOff>0</xdr:colOff>
      <xdr:row>86</xdr:row>
      <xdr:rowOff>0</xdr:rowOff>
    </xdr:from>
    <xdr:to>
      <xdr:col>38</xdr:col>
      <xdr:colOff>0</xdr:colOff>
      <xdr:row>100</xdr:row>
      <xdr:rowOff>0</xdr:rowOff>
    </xdr:to>
    <xdr:graphicFrame>
      <xdr:nvGraphicFramePr>
        <xdr:cNvPr id="13" name="Chart 397"/>
        <xdr:cNvGraphicFramePr/>
      </xdr:nvGraphicFramePr>
      <xdr:xfrm>
        <a:off x="20116800" y="14820900"/>
        <a:ext cx="3238500" cy="2400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37</xdr:col>
      <xdr:colOff>0</xdr:colOff>
      <xdr:row>4</xdr:row>
      <xdr:rowOff>0</xdr:rowOff>
    </xdr:from>
    <xdr:to>
      <xdr:col>38</xdr:col>
      <xdr:colOff>0</xdr:colOff>
      <xdr:row>14</xdr:row>
      <xdr:rowOff>0</xdr:rowOff>
    </xdr:to>
    <xdr:graphicFrame>
      <xdr:nvGraphicFramePr>
        <xdr:cNvPr id="14" name="Chart 398"/>
        <xdr:cNvGraphicFramePr/>
      </xdr:nvGraphicFramePr>
      <xdr:xfrm>
        <a:off x="20116800" y="695325"/>
        <a:ext cx="3238500" cy="1714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39</xdr:col>
      <xdr:colOff>152400</xdr:colOff>
      <xdr:row>34</xdr:row>
      <xdr:rowOff>9525</xdr:rowOff>
    </xdr:from>
    <xdr:to>
      <xdr:col>46</xdr:col>
      <xdr:colOff>714375</xdr:colOff>
      <xdr:row>48</xdr:row>
      <xdr:rowOff>76200</xdr:rowOff>
    </xdr:to>
    <xdr:graphicFrame>
      <xdr:nvGraphicFramePr>
        <xdr:cNvPr id="15" name="Chart 399"/>
        <xdr:cNvGraphicFramePr/>
      </xdr:nvGraphicFramePr>
      <xdr:xfrm>
        <a:off x="26174700" y="5876925"/>
        <a:ext cx="3895725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25</xdr:row>
      <xdr:rowOff>0</xdr:rowOff>
    </xdr:from>
    <xdr:to>
      <xdr:col>8</xdr:col>
      <xdr:colOff>0</xdr:colOff>
      <xdr:row>35</xdr:row>
      <xdr:rowOff>0</xdr:rowOff>
    </xdr:to>
    <xdr:graphicFrame>
      <xdr:nvGraphicFramePr>
        <xdr:cNvPr id="1" name="Chart 11"/>
        <xdr:cNvGraphicFramePr/>
      </xdr:nvGraphicFramePr>
      <xdr:xfrm>
        <a:off x="4800600" y="4562475"/>
        <a:ext cx="2847975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8</xdr:col>
      <xdr:colOff>0</xdr:colOff>
      <xdr:row>12</xdr:row>
      <xdr:rowOff>0</xdr:rowOff>
    </xdr:to>
    <xdr:graphicFrame>
      <xdr:nvGraphicFramePr>
        <xdr:cNvPr id="2" name="Chart 13"/>
        <xdr:cNvGraphicFramePr/>
      </xdr:nvGraphicFramePr>
      <xdr:xfrm>
        <a:off x="4800600" y="361950"/>
        <a:ext cx="2847975" cy="181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13</xdr:row>
      <xdr:rowOff>0</xdr:rowOff>
    </xdr:from>
    <xdr:to>
      <xdr:col>8</xdr:col>
      <xdr:colOff>0</xdr:colOff>
      <xdr:row>23</xdr:row>
      <xdr:rowOff>0</xdr:rowOff>
    </xdr:to>
    <xdr:graphicFrame>
      <xdr:nvGraphicFramePr>
        <xdr:cNvPr id="3" name="Chart 14"/>
        <xdr:cNvGraphicFramePr/>
      </xdr:nvGraphicFramePr>
      <xdr:xfrm>
        <a:off x="4800600" y="2371725"/>
        <a:ext cx="2847975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74"/>
  <sheetViews>
    <sheetView workbookViewId="0" topLeftCell="C1">
      <selection activeCell="N58" sqref="N58"/>
    </sheetView>
  </sheetViews>
  <sheetFormatPr defaultColWidth="9.00390625" defaultRowHeight="13.5"/>
  <cols>
    <col min="2" max="2" width="5.25390625" style="0" customWidth="1"/>
    <col min="3" max="3" width="6.00390625" style="0" customWidth="1"/>
    <col min="4" max="4" width="5.25390625" style="0" customWidth="1"/>
    <col min="5" max="5" width="3.875" style="0" customWidth="1"/>
    <col min="6" max="6" width="12.125" style="0" customWidth="1"/>
    <col min="7" max="9" width="7.125" style="0" customWidth="1"/>
    <col min="14" max="14" width="53.875" style="0" customWidth="1"/>
  </cols>
  <sheetData>
    <row r="1" spans="2:15" ht="13.5">
      <c r="B1" t="s">
        <v>110</v>
      </c>
      <c r="L1" t="s">
        <v>111</v>
      </c>
      <c r="O1" t="s">
        <v>112</v>
      </c>
    </row>
    <row r="2" ht="14.25" thickBot="1">
      <c r="N2" t="s">
        <v>144</v>
      </c>
    </row>
    <row r="3" spans="2:12" ht="14.25" thickBot="1">
      <c r="B3" s="20" t="s">
        <v>21</v>
      </c>
      <c r="C3" s="20" t="s">
        <v>22</v>
      </c>
      <c r="D3" s="20" t="s">
        <v>23</v>
      </c>
      <c r="E3" s="1"/>
      <c r="F3" s="66"/>
      <c r="G3" s="20" t="s">
        <v>21</v>
      </c>
      <c r="H3" s="20" t="s">
        <v>22</v>
      </c>
      <c r="I3" s="20" t="s">
        <v>23</v>
      </c>
      <c r="L3" s="105" t="s">
        <v>34</v>
      </c>
    </row>
    <row r="4" spans="1:26" ht="14.25" thickBot="1">
      <c r="A4">
        <v>1</v>
      </c>
      <c r="B4" s="2">
        <v>0.8</v>
      </c>
      <c r="C4" s="138">
        <f>ROUND(EXP(B4/10),1)</f>
        <v>1.1</v>
      </c>
      <c r="D4" s="130">
        <f>ROUND(B4/2,1)</f>
        <v>0.4</v>
      </c>
      <c r="E4" s="127"/>
      <c r="F4" s="129" t="s">
        <v>15</v>
      </c>
      <c r="G4" s="128">
        <f>AVERAGE(B$4:B$15)</f>
        <v>19.808333333333334</v>
      </c>
      <c r="H4" s="128">
        <f>AVERAGE(C$4:C$15)</f>
        <v>14.424999999999997</v>
      </c>
      <c r="I4" s="128">
        <f>AVERAGE(D$4:D$15)</f>
        <v>11.591666666666669</v>
      </c>
      <c r="L4" t="s">
        <v>31</v>
      </c>
      <c r="N4" t="s">
        <v>145</v>
      </c>
      <c r="X4" s="3"/>
      <c r="Y4" s="3"/>
      <c r="Z4" s="3"/>
    </row>
    <row r="5" spans="1:28" ht="13.5">
      <c r="A5">
        <v>2</v>
      </c>
      <c r="B5" s="21">
        <v>3.2</v>
      </c>
      <c r="C5" s="139">
        <f aca="true" t="shared" si="0" ref="C5:C15">ROUND(EXP(B5/10),1)</f>
        <v>1.4</v>
      </c>
      <c r="D5" s="130">
        <f aca="true" t="shared" si="1" ref="D5:D14">ROUND(B5/2,1)</f>
        <v>1.6</v>
      </c>
      <c r="E5" s="127"/>
      <c r="F5" s="129" t="s">
        <v>16</v>
      </c>
      <c r="G5" s="128">
        <f>STDEV(B$4:B$15)</f>
        <v>12.901899672200024</v>
      </c>
      <c r="H5" s="128">
        <f>STDEV(C$4:C$15)</f>
        <v>17.148184372484664</v>
      </c>
      <c r="I5" s="128">
        <f>STDEV(D$4:D$15)</f>
        <v>10.652396941818331</v>
      </c>
      <c r="L5" t="s">
        <v>32</v>
      </c>
      <c r="N5" t="s">
        <v>146</v>
      </c>
      <c r="O5" s="13">
        <v>40.4</v>
      </c>
      <c r="P5" s="14"/>
      <c r="Q5" s="14"/>
      <c r="R5" s="17">
        <v>15</v>
      </c>
      <c r="T5" s="13">
        <v>23</v>
      </c>
      <c r="U5" s="14"/>
      <c r="V5" s="14">
        <v>-18.6375</v>
      </c>
      <c r="W5" s="17"/>
      <c r="X5" s="3"/>
      <c r="Y5" s="13">
        <v>15</v>
      </c>
      <c r="Z5" s="14"/>
      <c r="AA5" s="14"/>
      <c r="AB5" s="17">
        <v>-0.09691001300805638</v>
      </c>
    </row>
    <row r="6" spans="1:28" ht="13.5">
      <c r="A6">
        <v>3</v>
      </c>
      <c r="B6" s="21">
        <v>7.2</v>
      </c>
      <c r="C6" s="139">
        <f t="shared" si="0"/>
        <v>2.1</v>
      </c>
      <c r="D6" s="130">
        <f t="shared" si="1"/>
        <v>3.6</v>
      </c>
      <c r="E6" s="127"/>
      <c r="F6" s="129" t="s">
        <v>7</v>
      </c>
      <c r="G6" s="128">
        <f>G5/G4</f>
        <v>0.6513369628371909</v>
      </c>
      <c r="H6" s="128">
        <f>H5/H4</f>
        <v>1.1887822788550897</v>
      </c>
      <c r="I6" s="128">
        <f>I5/I4</f>
        <v>0.9189702609764195</v>
      </c>
      <c r="L6" t="s">
        <v>33</v>
      </c>
      <c r="N6" t="s">
        <v>147</v>
      </c>
      <c r="O6" s="12">
        <v>-9.3375</v>
      </c>
      <c r="P6" s="3"/>
      <c r="Q6" s="3">
        <v>23</v>
      </c>
      <c r="R6" s="18"/>
      <c r="T6" s="12">
        <v>7</v>
      </c>
      <c r="U6" s="3"/>
      <c r="V6" s="3">
        <v>-18.6375</v>
      </c>
      <c r="W6" s="18"/>
      <c r="X6" s="3"/>
      <c r="Y6" s="12">
        <v>23</v>
      </c>
      <c r="Z6" s="3"/>
      <c r="AA6" s="3">
        <v>0.3287647830423982</v>
      </c>
      <c r="AB6" s="18"/>
    </row>
    <row r="7" spans="1:28" ht="13.5">
      <c r="A7">
        <v>4</v>
      </c>
      <c r="B7" s="21">
        <v>11.4</v>
      </c>
      <c r="C7" s="139">
        <f t="shared" si="0"/>
        <v>3.1</v>
      </c>
      <c r="D7" s="130">
        <f t="shared" si="1"/>
        <v>5.7</v>
      </c>
      <c r="E7" s="127"/>
      <c r="F7" s="129" t="s">
        <v>38</v>
      </c>
      <c r="G7" s="128">
        <f>SKEW(B$4:B$15)</f>
        <v>0.06958151189188005</v>
      </c>
      <c r="H7" s="133">
        <f>SKEW(C$4:C$15)</f>
        <v>1.6776289417205135</v>
      </c>
      <c r="I7" s="133">
        <f>SKEW(D$4:D$15)</f>
        <v>1.9015645726876933</v>
      </c>
      <c r="N7" t="s">
        <v>148</v>
      </c>
      <c r="O7" s="12">
        <v>-9.3375</v>
      </c>
      <c r="P7" s="3"/>
      <c r="Q7" s="3">
        <v>7</v>
      </c>
      <c r="R7" s="18"/>
      <c r="T7" s="12">
        <v>22</v>
      </c>
      <c r="U7" s="3">
        <v>0.8</v>
      </c>
      <c r="V7" s="3"/>
      <c r="W7" s="18"/>
      <c r="X7" s="3"/>
      <c r="Y7" s="12">
        <v>7</v>
      </c>
      <c r="Z7" s="3"/>
      <c r="AA7" s="3">
        <v>0.3287647830423982</v>
      </c>
      <c r="AB7" s="18"/>
    </row>
    <row r="8" spans="1:28" ht="13.5">
      <c r="A8">
        <v>5</v>
      </c>
      <c r="B8" s="21">
        <v>14.6</v>
      </c>
      <c r="C8" s="131">
        <f t="shared" si="0"/>
        <v>4.3</v>
      </c>
      <c r="D8" s="50">
        <f t="shared" si="1"/>
        <v>7.3</v>
      </c>
      <c r="E8" s="25"/>
      <c r="F8" s="33" t="s">
        <v>39</v>
      </c>
      <c r="G8" s="34">
        <f>KURT(B$4:B$15)</f>
        <v>-1.1103782638580988</v>
      </c>
      <c r="H8" s="34">
        <f>KURT(C$4:C$15)</f>
        <v>2.467900484254659</v>
      </c>
      <c r="I8" s="133">
        <f>KURT(D$4:D$15)</f>
        <v>4.804517090090929</v>
      </c>
      <c r="N8" t="s">
        <v>149</v>
      </c>
      <c r="O8" s="12">
        <v>0.4</v>
      </c>
      <c r="P8" s="3">
        <v>22</v>
      </c>
      <c r="Q8" s="3"/>
      <c r="R8" s="18"/>
      <c r="T8" s="12">
        <v>8</v>
      </c>
      <c r="U8" s="3">
        <v>0.8</v>
      </c>
      <c r="V8" s="3"/>
      <c r="W8" s="18"/>
      <c r="X8" s="3"/>
      <c r="Y8" s="12">
        <v>22</v>
      </c>
      <c r="Z8" s="3">
        <v>0.5051499783199059</v>
      </c>
      <c r="AA8" s="3"/>
      <c r="AB8" s="18"/>
    </row>
    <row r="9" spans="1:28" ht="13.5">
      <c r="A9">
        <v>6</v>
      </c>
      <c r="B9" s="21">
        <v>18.2</v>
      </c>
      <c r="C9" s="131">
        <f t="shared" si="0"/>
        <v>6.2</v>
      </c>
      <c r="D9" s="50">
        <f t="shared" si="1"/>
        <v>9.1</v>
      </c>
      <c r="E9" s="25"/>
      <c r="F9" s="41" t="s">
        <v>26</v>
      </c>
      <c r="G9" s="59">
        <f>QUARTILE(B$4:B$15,0)</f>
        <v>0.8</v>
      </c>
      <c r="H9" s="59">
        <f>QUARTILE(C$4:C$15,0)</f>
        <v>1.1</v>
      </c>
      <c r="I9" s="59">
        <f>QUARTILE(D$4:D$15,0)</f>
        <v>0.4</v>
      </c>
      <c r="N9" t="s">
        <v>150</v>
      </c>
      <c r="O9" s="12">
        <v>0.4</v>
      </c>
      <c r="P9" s="3">
        <v>8</v>
      </c>
      <c r="Q9" s="3"/>
      <c r="R9" s="18"/>
      <c r="T9" s="12">
        <v>15</v>
      </c>
      <c r="U9" s="3">
        <v>0.8</v>
      </c>
      <c r="V9" s="3"/>
      <c r="W9" s="18"/>
      <c r="X9" s="3"/>
      <c r="Y9" s="12">
        <v>8</v>
      </c>
      <c r="Z9" s="3">
        <v>0.5051499783199059</v>
      </c>
      <c r="AA9" s="3"/>
      <c r="AB9" s="18"/>
    </row>
    <row r="10" spans="1:28" ht="13.5">
      <c r="A10">
        <v>7</v>
      </c>
      <c r="B10" s="21">
        <v>21.2</v>
      </c>
      <c r="C10" s="131">
        <f t="shared" si="0"/>
        <v>8.3</v>
      </c>
      <c r="D10" s="50">
        <f t="shared" si="1"/>
        <v>10.6</v>
      </c>
      <c r="E10" s="25"/>
      <c r="F10" s="33" t="s">
        <v>27</v>
      </c>
      <c r="G10" s="44">
        <f>QUARTILE(B$4:B$15,1)</f>
        <v>10.350000000000001</v>
      </c>
      <c r="H10" s="134">
        <f>QUARTILE(C$4:C$15,1)</f>
        <v>2.85</v>
      </c>
      <c r="I10" s="44">
        <f>QUARTILE(D$4:D$15,1)</f>
        <v>5.175000000000001</v>
      </c>
      <c r="N10" t="s">
        <v>151</v>
      </c>
      <c r="O10" s="12">
        <v>0.4</v>
      </c>
      <c r="P10" s="3">
        <v>15</v>
      </c>
      <c r="Q10" s="3"/>
      <c r="R10" s="18"/>
      <c r="T10" s="12">
        <v>15</v>
      </c>
      <c r="U10" s="3">
        <v>10.35</v>
      </c>
      <c r="V10" s="3"/>
      <c r="W10" s="18"/>
      <c r="X10" s="3"/>
      <c r="Y10" s="12">
        <v>15</v>
      </c>
      <c r="Z10" s="3">
        <v>0.5051499783199059</v>
      </c>
      <c r="AA10" s="3"/>
      <c r="AB10" s="18"/>
    </row>
    <row r="11" spans="1:28" ht="13.5">
      <c r="A11">
        <v>8</v>
      </c>
      <c r="B11" s="21">
        <v>23.8</v>
      </c>
      <c r="C11" s="131">
        <f t="shared" si="0"/>
        <v>10.8</v>
      </c>
      <c r="D11" s="50">
        <f t="shared" si="1"/>
        <v>11.9</v>
      </c>
      <c r="E11" s="25"/>
      <c r="F11" s="33" t="s">
        <v>28</v>
      </c>
      <c r="G11" s="44">
        <f>QUARTILE(B$4:B$15,2)</f>
        <v>19.7</v>
      </c>
      <c r="H11" s="134">
        <f>QUARTILE(C$4:C$15,2)</f>
        <v>7.25</v>
      </c>
      <c r="I11" s="44">
        <f>QUARTILE(D$4:D$15,2)</f>
        <v>9.85</v>
      </c>
      <c r="N11" t="s">
        <v>152</v>
      </c>
      <c r="O11" s="12">
        <v>5.175</v>
      </c>
      <c r="P11" s="3">
        <v>15</v>
      </c>
      <c r="Q11" s="3"/>
      <c r="R11" s="18"/>
      <c r="T11" s="12">
        <v>25</v>
      </c>
      <c r="U11" s="3">
        <v>10.35</v>
      </c>
      <c r="V11" s="3"/>
      <c r="W11" s="18"/>
      <c r="X11" s="3"/>
      <c r="Y11" s="12">
        <v>15</v>
      </c>
      <c r="Z11" s="3">
        <v>1.0149403497929366</v>
      </c>
      <c r="AA11" s="3"/>
      <c r="AB11" s="18"/>
    </row>
    <row r="12" spans="1:28" ht="13.5">
      <c r="A12">
        <v>9</v>
      </c>
      <c r="B12" s="21">
        <v>28.8</v>
      </c>
      <c r="C12" s="131">
        <f t="shared" si="0"/>
        <v>17.8</v>
      </c>
      <c r="D12" s="50">
        <f t="shared" si="1"/>
        <v>14.4</v>
      </c>
      <c r="E12" s="25"/>
      <c r="F12" s="33" t="s">
        <v>29</v>
      </c>
      <c r="G12" s="44">
        <f>QUARTILE(B$4:B$15,3)</f>
        <v>29.675</v>
      </c>
      <c r="H12" s="134">
        <f>QUARTILE(C$4:C$15,3)</f>
        <v>19.675</v>
      </c>
      <c r="I12" s="44">
        <f>QUARTILE(D$4:D$15,3)</f>
        <v>14.85</v>
      </c>
      <c r="N12" t="s">
        <v>153</v>
      </c>
      <c r="O12" s="12">
        <v>5.175</v>
      </c>
      <c r="P12" s="3">
        <v>25</v>
      </c>
      <c r="Q12" s="3"/>
      <c r="R12" s="18"/>
      <c r="T12" s="12">
        <v>25</v>
      </c>
      <c r="U12" s="3">
        <v>29.675</v>
      </c>
      <c r="V12" s="3"/>
      <c r="W12" s="18"/>
      <c r="X12" s="3"/>
      <c r="Y12" s="12">
        <v>25</v>
      </c>
      <c r="Z12" s="3">
        <v>1.0149403497929366</v>
      </c>
      <c r="AA12" s="3"/>
      <c r="AB12" s="18"/>
    </row>
    <row r="13" spans="1:28" ht="13.5">
      <c r="A13">
        <v>10</v>
      </c>
      <c r="B13" s="21">
        <v>32.3</v>
      </c>
      <c r="C13" s="131">
        <f t="shared" si="0"/>
        <v>25.3</v>
      </c>
      <c r="D13" s="50">
        <f t="shared" si="1"/>
        <v>16.2</v>
      </c>
      <c r="E13" s="25"/>
      <c r="F13" s="26" t="s">
        <v>30</v>
      </c>
      <c r="G13" s="45">
        <f>QUARTILE(B$4:B$15,4)</f>
        <v>40.4</v>
      </c>
      <c r="H13" s="45">
        <f>QUARTILE(C$4:C$15,4)</f>
        <v>56.8</v>
      </c>
      <c r="I13" s="45">
        <f>QUARTILE(D$4:D$15,4)</f>
        <v>40.4</v>
      </c>
      <c r="O13" s="12">
        <v>14.85</v>
      </c>
      <c r="P13" s="3">
        <v>25</v>
      </c>
      <c r="Q13" s="3"/>
      <c r="R13" s="18"/>
      <c r="T13" s="12">
        <v>15</v>
      </c>
      <c r="U13" s="3">
        <v>29.675</v>
      </c>
      <c r="V13" s="3"/>
      <c r="W13" s="18"/>
      <c r="X13" s="3"/>
      <c r="Y13" s="12">
        <v>25</v>
      </c>
      <c r="Z13" s="3">
        <v>1.4723907276266288</v>
      </c>
      <c r="AA13" s="3"/>
      <c r="AB13" s="18"/>
    </row>
    <row r="14" spans="1:28" ht="13.5">
      <c r="A14">
        <v>11</v>
      </c>
      <c r="B14" s="21">
        <v>35.8</v>
      </c>
      <c r="C14" s="135">
        <f t="shared" si="0"/>
        <v>35.9</v>
      </c>
      <c r="D14" s="50">
        <f t="shared" si="1"/>
        <v>17.9</v>
      </c>
      <c r="E14" s="25"/>
      <c r="F14" s="41" t="s">
        <v>59</v>
      </c>
      <c r="G14" s="59">
        <f>G12-G10</f>
        <v>19.325</v>
      </c>
      <c r="H14" s="59">
        <f>H12-H10</f>
        <v>16.825</v>
      </c>
      <c r="I14" s="59">
        <f>I12-I10</f>
        <v>9.674999999999999</v>
      </c>
      <c r="N14" t="s">
        <v>154</v>
      </c>
      <c r="O14" s="12">
        <v>14.85</v>
      </c>
      <c r="P14" s="3">
        <v>15</v>
      </c>
      <c r="Q14" s="3"/>
      <c r="R14" s="18"/>
      <c r="T14" s="12"/>
      <c r="U14" s="3"/>
      <c r="V14" s="3"/>
      <c r="W14" s="18"/>
      <c r="X14" s="3"/>
      <c r="Y14" s="12">
        <v>15</v>
      </c>
      <c r="Z14" s="3">
        <v>1.4723907276266288</v>
      </c>
      <c r="AA14" s="3"/>
      <c r="AB14" s="18"/>
    </row>
    <row r="15" spans="1:28" ht="13.5">
      <c r="A15">
        <v>12</v>
      </c>
      <c r="B15" s="22">
        <v>40.4</v>
      </c>
      <c r="C15" s="136">
        <f t="shared" si="0"/>
        <v>56.8</v>
      </c>
      <c r="D15" s="123">
        <f>B15</f>
        <v>40.4</v>
      </c>
      <c r="E15" s="25"/>
      <c r="F15" s="26" t="s">
        <v>60</v>
      </c>
      <c r="G15" s="45">
        <f>1.5*G14</f>
        <v>28.987499999999997</v>
      </c>
      <c r="H15" s="137">
        <f>1.5*H14</f>
        <v>25.237499999999997</v>
      </c>
      <c r="I15" s="45">
        <f>1.5*I14</f>
        <v>14.5125</v>
      </c>
      <c r="N15" t="s">
        <v>155</v>
      </c>
      <c r="O15" s="12"/>
      <c r="P15" s="3"/>
      <c r="Q15" s="3"/>
      <c r="R15" s="18"/>
      <c r="T15" s="12">
        <v>25</v>
      </c>
      <c r="U15" s="3">
        <v>19.7</v>
      </c>
      <c r="V15" s="3"/>
      <c r="W15" s="18"/>
      <c r="X15" s="3"/>
      <c r="Y15" s="12"/>
      <c r="Z15" s="3"/>
      <c r="AA15" s="3"/>
      <c r="AB15" s="18"/>
    </row>
    <row r="16" spans="14:28" ht="13.5">
      <c r="N16" t="s">
        <v>156</v>
      </c>
      <c r="O16" s="12">
        <v>9.85</v>
      </c>
      <c r="P16" s="3">
        <v>25</v>
      </c>
      <c r="Q16" s="3"/>
      <c r="R16" s="18"/>
      <c r="T16" s="12">
        <v>5</v>
      </c>
      <c r="U16" s="3">
        <v>19.7</v>
      </c>
      <c r="V16" s="3"/>
      <c r="W16" s="18"/>
      <c r="X16" s="3"/>
      <c r="Y16" s="12">
        <v>25</v>
      </c>
      <c r="Z16" s="3">
        <v>1.2944662261615927</v>
      </c>
      <c r="AA16" s="3"/>
      <c r="AB16" s="18"/>
    </row>
    <row r="17" spans="6:28" ht="13.5">
      <c r="F17" t="s">
        <v>143</v>
      </c>
      <c r="O17" s="12">
        <v>9.85</v>
      </c>
      <c r="P17" s="3">
        <v>5</v>
      </c>
      <c r="Q17" s="3"/>
      <c r="R17" s="18"/>
      <c r="T17" s="12"/>
      <c r="U17" s="3"/>
      <c r="V17" s="3"/>
      <c r="W17" s="18"/>
      <c r="X17" s="3"/>
      <c r="Y17" s="12">
        <v>5</v>
      </c>
      <c r="Z17" s="3">
        <v>1.2944662261615927</v>
      </c>
      <c r="AA17" s="3"/>
      <c r="AB17" s="18"/>
    </row>
    <row r="18" spans="2:28" ht="13.5">
      <c r="B18" s="5"/>
      <c r="O18" s="12"/>
      <c r="P18" s="3"/>
      <c r="Q18" s="3"/>
      <c r="R18" s="18"/>
      <c r="T18" s="12">
        <v>15</v>
      </c>
      <c r="U18" s="3">
        <v>10.35</v>
      </c>
      <c r="V18" s="3"/>
      <c r="W18" s="18"/>
      <c r="X18" s="3"/>
      <c r="Y18" s="12"/>
      <c r="Z18" s="3"/>
      <c r="AA18" s="3"/>
      <c r="AB18" s="18"/>
    </row>
    <row r="19" spans="2:28" ht="13.5">
      <c r="B19" s="5"/>
      <c r="O19" s="12">
        <v>5.175</v>
      </c>
      <c r="P19" s="3">
        <v>15</v>
      </c>
      <c r="Q19" s="3"/>
      <c r="R19" s="18"/>
      <c r="T19" s="12">
        <v>5</v>
      </c>
      <c r="U19" s="3">
        <v>10.35</v>
      </c>
      <c r="V19" s="3"/>
      <c r="W19" s="18"/>
      <c r="X19" s="3"/>
      <c r="Y19" s="12">
        <v>15</v>
      </c>
      <c r="Z19" s="3">
        <v>1.0149403497929366</v>
      </c>
      <c r="AA19" s="3"/>
      <c r="AB19" s="18"/>
    </row>
    <row r="20" spans="2:28" ht="13.5">
      <c r="B20" s="5"/>
      <c r="O20" s="12">
        <v>5.175</v>
      </c>
      <c r="P20" s="3">
        <v>5</v>
      </c>
      <c r="Q20" s="3"/>
      <c r="R20" s="18"/>
      <c r="T20" s="12">
        <v>5</v>
      </c>
      <c r="U20" s="3">
        <v>29.675</v>
      </c>
      <c r="V20" s="3"/>
      <c r="W20" s="18"/>
      <c r="X20" s="3"/>
      <c r="Y20" s="12">
        <v>5</v>
      </c>
      <c r="Z20" s="3">
        <v>1.0149403497929366</v>
      </c>
      <c r="AA20" s="3"/>
      <c r="AB20" s="18"/>
    </row>
    <row r="21" spans="2:28" ht="13.5">
      <c r="B21" s="5"/>
      <c r="O21" s="12">
        <v>14.85</v>
      </c>
      <c r="P21" s="3">
        <v>5</v>
      </c>
      <c r="Q21" s="3"/>
      <c r="R21" s="18"/>
      <c r="T21" s="12">
        <v>15</v>
      </c>
      <c r="U21" s="3">
        <v>29.675</v>
      </c>
      <c r="V21" s="3"/>
      <c r="W21" s="18"/>
      <c r="X21" s="3"/>
      <c r="Y21" s="12">
        <v>5</v>
      </c>
      <c r="Z21" s="3">
        <v>1.4723907276266288</v>
      </c>
      <c r="AA21" s="3"/>
      <c r="AB21" s="18"/>
    </row>
    <row r="22" spans="2:28" ht="13.5">
      <c r="B22" s="5"/>
      <c r="O22" s="12">
        <v>14.85</v>
      </c>
      <c r="P22" s="3">
        <v>15</v>
      </c>
      <c r="Q22" s="3"/>
      <c r="R22" s="18"/>
      <c r="T22" s="12">
        <v>15</v>
      </c>
      <c r="U22" s="3">
        <v>40.4</v>
      </c>
      <c r="V22" s="3"/>
      <c r="W22" s="18"/>
      <c r="X22" s="3"/>
      <c r="Y22" s="12">
        <v>15</v>
      </c>
      <c r="Z22" s="3">
        <v>1.4723907276266288</v>
      </c>
      <c r="AA22" s="3"/>
      <c r="AB22" s="18"/>
    </row>
    <row r="23" spans="2:28" ht="13.5">
      <c r="B23" s="5"/>
      <c r="O23" s="12">
        <v>17.9</v>
      </c>
      <c r="P23" s="3">
        <v>15</v>
      </c>
      <c r="Q23" s="3"/>
      <c r="R23" s="18"/>
      <c r="T23" s="12">
        <v>22</v>
      </c>
      <c r="U23" s="3">
        <v>40.4</v>
      </c>
      <c r="V23" s="3"/>
      <c r="W23" s="18"/>
      <c r="X23" s="3"/>
      <c r="Y23" s="12">
        <v>15</v>
      </c>
      <c r="Z23" s="3">
        <v>1.606381365110605</v>
      </c>
      <c r="AA23" s="3"/>
      <c r="AB23" s="18"/>
    </row>
    <row r="24" spans="2:28" ht="13.5">
      <c r="B24" s="5"/>
      <c r="O24" s="12">
        <v>17.9</v>
      </c>
      <c r="P24" s="3">
        <v>22</v>
      </c>
      <c r="Q24" s="3"/>
      <c r="R24" s="18"/>
      <c r="T24" s="12">
        <v>8</v>
      </c>
      <c r="U24" s="3">
        <v>40.4</v>
      </c>
      <c r="V24" s="3"/>
      <c r="W24" s="18"/>
      <c r="X24" s="3"/>
      <c r="Y24" s="12">
        <v>22</v>
      </c>
      <c r="Z24" s="3">
        <v>1.606381365110605</v>
      </c>
      <c r="AA24" s="3"/>
      <c r="AB24" s="18"/>
    </row>
    <row r="25" spans="2:28" ht="13.5">
      <c r="B25" s="5"/>
      <c r="O25" s="12">
        <v>17.9</v>
      </c>
      <c r="P25" s="3">
        <v>8</v>
      </c>
      <c r="Q25" s="3"/>
      <c r="R25" s="18"/>
      <c r="T25" s="12">
        <v>23</v>
      </c>
      <c r="U25" s="3"/>
      <c r="V25" s="3">
        <v>58.6625</v>
      </c>
      <c r="W25" s="18"/>
      <c r="X25" s="3"/>
      <c r="Y25" s="12">
        <v>8</v>
      </c>
      <c r="Z25" s="3">
        <v>1.606381365110605</v>
      </c>
      <c r="AA25" s="3"/>
      <c r="AB25" s="18"/>
    </row>
    <row r="26" spans="2:28" ht="13.5">
      <c r="B26" s="5"/>
      <c r="O26" s="12">
        <v>29.3625</v>
      </c>
      <c r="P26" s="3"/>
      <c r="Q26" s="3">
        <v>23</v>
      </c>
      <c r="R26" s="18"/>
      <c r="T26" s="12">
        <v>7</v>
      </c>
      <c r="U26" s="3"/>
      <c r="V26" s="3">
        <v>58.6625</v>
      </c>
      <c r="W26" s="18"/>
      <c r="X26" s="3"/>
      <c r="Y26" s="12">
        <v>23</v>
      </c>
      <c r="Z26" s="3"/>
      <c r="AA26" s="3">
        <v>2.158566294377167</v>
      </c>
      <c r="AB26" s="18"/>
    </row>
    <row r="27" spans="2:28" ht="13.5">
      <c r="B27" s="5"/>
      <c r="O27" s="12">
        <v>29.3625</v>
      </c>
      <c r="P27" s="3"/>
      <c r="Q27" s="3">
        <v>7</v>
      </c>
      <c r="R27" s="18"/>
      <c r="T27" s="12"/>
      <c r="U27" s="3"/>
      <c r="V27" s="3"/>
      <c r="W27" s="18"/>
      <c r="X27" s="3"/>
      <c r="Y27" s="12">
        <v>7</v>
      </c>
      <c r="Z27" s="3"/>
      <c r="AA27" s="3">
        <v>2.158566294377167</v>
      </c>
      <c r="AB27" s="18"/>
    </row>
    <row r="28" spans="2:28" ht="13.5">
      <c r="B28" s="5"/>
      <c r="O28" s="12"/>
      <c r="P28" s="3"/>
      <c r="Q28" s="3"/>
      <c r="R28" s="18"/>
      <c r="T28" s="12">
        <v>40</v>
      </c>
      <c r="U28" s="3"/>
      <c r="V28" s="3"/>
      <c r="W28" s="18">
        <v>56.8</v>
      </c>
      <c r="Y28" s="12"/>
      <c r="Z28" s="3"/>
      <c r="AA28" s="3"/>
      <c r="AB28" s="18"/>
    </row>
    <row r="29" spans="2:28" ht="13.5">
      <c r="B29" s="5"/>
      <c r="O29" s="12">
        <v>56.8</v>
      </c>
      <c r="P29" s="3"/>
      <c r="Q29" s="3"/>
      <c r="R29" s="18">
        <v>40</v>
      </c>
      <c r="T29" s="12">
        <v>48</v>
      </c>
      <c r="U29" s="3"/>
      <c r="V29" s="3">
        <v>-22.3875</v>
      </c>
      <c r="W29" s="18"/>
      <c r="Y29" s="12">
        <v>48</v>
      </c>
      <c r="Z29" s="3"/>
      <c r="AA29" s="3">
        <v>-0.8037599615253774</v>
      </c>
      <c r="AB29" s="18"/>
    </row>
    <row r="30" spans="2:28" ht="13.5">
      <c r="B30" s="2"/>
      <c r="O30" s="12">
        <v>-22.3875</v>
      </c>
      <c r="P30" s="3"/>
      <c r="Q30" s="3">
        <v>48</v>
      </c>
      <c r="R30" s="18"/>
      <c r="T30" s="12">
        <v>32</v>
      </c>
      <c r="U30" s="3"/>
      <c r="V30" s="3">
        <v>-22.3875</v>
      </c>
      <c r="W30" s="18"/>
      <c r="Y30" s="12">
        <v>32</v>
      </c>
      <c r="Z30" s="3"/>
      <c r="AA30" s="3">
        <v>-0.8037599615253774</v>
      </c>
      <c r="AB30" s="18"/>
    </row>
    <row r="31" spans="15:28" ht="14.25" thickBot="1">
      <c r="O31" s="12">
        <v>-22.3875</v>
      </c>
      <c r="P31" s="3"/>
      <c r="Q31" s="3">
        <v>32</v>
      </c>
      <c r="R31" s="18"/>
      <c r="T31" s="12">
        <v>47</v>
      </c>
      <c r="U31" s="3">
        <v>1.1</v>
      </c>
      <c r="V31" s="3"/>
      <c r="W31" s="18"/>
      <c r="Y31" s="12">
        <v>47</v>
      </c>
      <c r="Z31" s="3">
        <v>0.04139268515822507</v>
      </c>
      <c r="AA31" s="3"/>
      <c r="AB31" s="18"/>
    </row>
    <row r="32" spans="12:28" ht="14.25" thickBot="1">
      <c r="L32" s="105" t="s">
        <v>157</v>
      </c>
      <c r="M32" t="s">
        <v>158</v>
      </c>
      <c r="N32" t="s">
        <v>159</v>
      </c>
      <c r="O32" s="12">
        <v>1.1</v>
      </c>
      <c r="P32" s="3">
        <v>47</v>
      </c>
      <c r="Q32" s="3"/>
      <c r="R32" s="18"/>
      <c r="T32" s="12">
        <v>33</v>
      </c>
      <c r="U32" s="3">
        <v>1.1</v>
      </c>
      <c r="V32" s="3"/>
      <c r="W32" s="18"/>
      <c r="Y32" s="12">
        <v>33</v>
      </c>
      <c r="Z32" s="3">
        <v>0.04139268515822507</v>
      </c>
      <c r="AA32" s="3"/>
      <c r="AB32" s="18"/>
    </row>
    <row r="33" spans="12:28" ht="13.5">
      <c r="L33" t="s">
        <v>31</v>
      </c>
      <c r="N33" t="s">
        <v>165</v>
      </c>
      <c r="O33" s="12">
        <v>1.1</v>
      </c>
      <c r="P33" s="3">
        <v>33</v>
      </c>
      <c r="Q33" s="3"/>
      <c r="R33" s="18"/>
      <c r="T33" s="12">
        <v>40</v>
      </c>
      <c r="U33" s="3">
        <v>1.1</v>
      </c>
      <c r="V33" s="3"/>
      <c r="W33" s="18"/>
      <c r="Y33" s="12">
        <v>40</v>
      </c>
      <c r="Z33" s="3">
        <v>0.04139268515822507</v>
      </c>
      <c r="AA33" s="3"/>
      <c r="AB33" s="18"/>
    </row>
    <row r="34" spans="12:28" ht="13.5">
      <c r="L34" t="s">
        <v>32</v>
      </c>
      <c r="O34" s="12">
        <v>1.1</v>
      </c>
      <c r="P34" s="3">
        <v>40</v>
      </c>
      <c r="Q34" s="3"/>
      <c r="R34" s="18"/>
      <c r="T34" s="12">
        <v>40</v>
      </c>
      <c r="U34" s="3">
        <v>2.85</v>
      </c>
      <c r="V34" s="3"/>
      <c r="W34" s="18"/>
      <c r="Y34" s="12">
        <v>40</v>
      </c>
      <c r="Z34" s="3">
        <v>0.45484486000851015</v>
      </c>
      <c r="AA34" s="3"/>
      <c r="AB34" s="18"/>
    </row>
    <row r="35" spans="12:28" ht="13.5">
      <c r="L35" t="s">
        <v>33</v>
      </c>
      <c r="N35" t="s">
        <v>160</v>
      </c>
      <c r="O35" s="12">
        <v>2.85</v>
      </c>
      <c r="P35" s="3">
        <v>40</v>
      </c>
      <c r="Q35" s="3"/>
      <c r="R35" s="18"/>
      <c r="T35" s="12">
        <v>50</v>
      </c>
      <c r="U35" s="3">
        <v>2.85</v>
      </c>
      <c r="V35" s="3"/>
      <c r="W35" s="18"/>
      <c r="Y35" s="12">
        <v>50</v>
      </c>
      <c r="Z35" s="3">
        <v>0.45484486000851015</v>
      </c>
      <c r="AA35" s="3"/>
      <c r="AB35" s="18"/>
    </row>
    <row r="36" spans="14:28" ht="13.5">
      <c r="N36" t="s">
        <v>161</v>
      </c>
      <c r="O36" s="12">
        <v>2.85</v>
      </c>
      <c r="P36" s="3">
        <v>50</v>
      </c>
      <c r="Q36" s="3"/>
      <c r="R36" s="18"/>
      <c r="T36" s="12">
        <v>50</v>
      </c>
      <c r="U36" s="3">
        <v>19.675</v>
      </c>
      <c r="V36" s="3"/>
      <c r="W36" s="18"/>
      <c r="Y36" s="12">
        <v>50</v>
      </c>
      <c r="Z36" s="3">
        <v>1.293914741031102</v>
      </c>
      <c r="AA36" s="3"/>
      <c r="AB36" s="18"/>
    </row>
    <row r="37" spans="15:28" ht="13.5">
      <c r="O37" s="12">
        <v>19.675</v>
      </c>
      <c r="P37" s="3">
        <v>50</v>
      </c>
      <c r="Q37" s="3"/>
      <c r="R37" s="18"/>
      <c r="T37" s="12">
        <v>40</v>
      </c>
      <c r="U37" s="3">
        <v>19.675</v>
      </c>
      <c r="V37" s="3"/>
      <c r="W37" s="18"/>
      <c r="Y37" s="12">
        <v>40</v>
      </c>
      <c r="Z37" s="3">
        <v>1.293914741031102</v>
      </c>
      <c r="AA37" s="3"/>
      <c r="AB37" s="18"/>
    </row>
    <row r="38" spans="15:28" ht="13.5">
      <c r="O38" s="12">
        <v>19.675</v>
      </c>
      <c r="P38" s="3">
        <v>40</v>
      </c>
      <c r="Q38" s="3"/>
      <c r="R38" s="18"/>
      <c r="T38" s="12"/>
      <c r="U38" s="3"/>
      <c r="V38" s="3"/>
      <c r="W38" s="18"/>
      <c r="Y38" s="12"/>
      <c r="Z38" s="3"/>
      <c r="AA38" s="3"/>
      <c r="AB38" s="18"/>
    </row>
    <row r="39" spans="15:28" ht="13.5">
      <c r="O39" s="12"/>
      <c r="P39" s="3"/>
      <c r="Q39" s="3"/>
      <c r="R39" s="18"/>
      <c r="T39" s="12">
        <v>50</v>
      </c>
      <c r="U39" s="3">
        <v>7.25</v>
      </c>
      <c r="V39" s="3"/>
      <c r="W39" s="18"/>
      <c r="Y39" s="12">
        <v>50</v>
      </c>
      <c r="Z39" s="3">
        <v>0.8603380065709936</v>
      </c>
      <c r="AA39" s="3"/>
      <c r="AB39" s="18"/>
    </row>
    <row r="40" spans="15:28" ht="13.5">
      <c r="O40" s="12">
        <v>7.25</v>
      </c>
      <c r="P40" s="3">
        <v>50</v>
      </c>
      <c r="Q40" s="3"/>
      <c r="R40" s="18"/>
      <c r="T40" s="12">
        <v>30</v>
      </c>
      <c r="U40" s="3">
        <v>7.25</v>
      </c>
      <c r="V40" s="3"/>
      <c r="W40" s="18"/>
      <c r="Y40" s="12">
        <v>30</v>
      </c>
      <c r="Z40" s="3">
        <v>0.8603380065709936</v>
      </c>
      <c r="AA40" s="3"/>
      <c r="AB40" s="18"/>
    </row>
    <row r="41" spans="15:28" ht="13.5">
      <c r="O41" s="12">
        <v>7.25</v>
      </c>
      <c r="P41" s="3">
        <v>30</v>
      </c>
      <c r="Q41" s="3"/>
      <c r="R41" s="18"/>
      <c r="T41" s="12"/>
      <c r="U41" s="3"/>
      <c r="V41" s="3"/>
      <c r="W41" s="18"/>
      <c r="Y41" s="12"/>
      <c r="Z41" s="3"/>
      <c r="AA41" s="3"/>
      <c r="AB41" s="18"/>
    </row>
    <row r="42" spans="15:28" ht="13.5">
      <c r="O42" s="12"/>
      <c r="P42" s="3"/>
      <c r="Q42" s="3"/>
      <c r="R42" s="18"/>
      <c r="T42" s="12">
        <v>40</v>
      </c>
      <c r="U42" s="3">
        <v>2.85</v>
      </c>
      <c r="V42" s="3"/>
      <c r="W42" s="18"/>
      <c r="Y42" s="12">
        <v>40</v>
      </c>
      <c r="Z42" s="3">
        <v>0.45484486000851015</v>
      </c>
      <c r="AA42" s="3"/>
      <c r="AB42" s="18"/>
    </row>
    <row r="43" spans="15:28" ht="13.5">
      <c r="O43" s="12">
        <v>2.85</v>
      </c>
      <c r="P43" s="3">
        <v>40</v>
      </c>
      <c r="Q43" s="3"/>
      <c r="R43" s="18"/>
      <c r="T43" s="12">
        <v>30</v>
      </c>
      <c r="U43" s="3">
        <v>2.85</v>
      </c>
      <c r="V43" s="3"/>
      <c r="W43" s="18"/>
      <c r="Y43" s="12">
        <v>30</v>
      </c>
      <c r="Z43" s="3">
        <v>0.45484486000851015</v>
      </c>
      <c r="AA43" s="3"/>
      <c r="AB43" s="18"/>
    </row>
    <row r="44" spans="15:28" ht="14.25" thickBot="1">
      <c r="O44" s="12">
        <v>2.85</v>
      </c>
      <c r="P44" s="3">
        <v>30</v>
      </c>
      <c r="Q44" s="3"/>
      <c r="R44" s="18"/>
      <c r="T44" s="12">
        <v>30</v>
      </c>
      <c r="U44" s="3">
        <v>19.675</v>
      </c>
      <c r="V44" s="3"/>
      <c r="W44" s="18"/>
      <c r="Y44" s="12">
        <v>30</v>
      </c>
      <c r="Z44" s="3">
        <v>1.293914741031102</v>
      </c>
      <c r="AA44" s="3"/>
      <c r="AB44" s="18"/>
    </row>
    <row r="45" spans="12:28" ht="14.25" thickBot="1">
      <c r="L45" s="105" t="s">
        <v>164</v>
      </c>
      <c r="M45" t="s">
        <v>162</v>
      </c>
      <c r="N45" t="s">
        <v>166</v>
      </c>
      <c r="O45" s="12">
        <v>19.675</v>
      </c>
      <c r="P45" s="3">
        <v>30</v>
      </c>
      <c r="Q45" s="3"/>
      <c r="R45" s="18"/>
      <c r="T45" s="12">
        <v>40</v>
      </c>
      <c r="U45" s="3">
        <v>19.675</v>
      </c>
      <c r="V45" s="3"/>
      <c r="W45" s="18"/>
      <c r="Y45" s="12">
        <v>40</v>
      </c>
      <c r="Z45" s="3">
        <v>1.293914741031102</v>
      </c>
      <c r="AA45" s="3"/>
      <c r="AB45" s="18"/>
    </row>
    <row r="46" spans="12:28" ht="13.5">
      <c r="L46" t="s">
        <v>31</v>
      </c>
      <c r="M46" t="s">
        <v>163</v>
      </c>
      <c r="N46" t="s">
        <v>168</v>
      </c>
      <c r="O46" s="12">
        <v>19.675</v>
      </c>
      <c r="P46" s="3">
        <v>40</v>
      </c>
      <c r="Q46" s="3"/>
      <c r="R46" s="18"/>
      <c r="T46" s="12">
        <v>40</v>
      </c>
      <c r="U46" s="3">
        <v>35.9</v>
      </c>
      <c r="V46" s="3"/>
      <c r="W46" s="18"/>
      <c r="Y46" s="12">
        <v>40</v>
      </c>
      <c r="Z46" s="3">
        <v>1.7543483357110188</v>
      </c>
      <c r="AA46" s="3"/>
      <c r="AB46" s="18"/>
    </row>
    <row r="47" spans="12:28" ht="13.5">
      <c r="L47" t="s">
        <v>32</v>
      </c>
      <c r="N47" t="s">
        <v>167</v>
      </c>
      <c r="O47" s="12">
        <v>35.9</v>
      </c>
      <c r="P47" s="3">
        <v>40</v>
      </c>
      <c r="Q47" s="3"/>
      <c r="R47" s="18"/>
      <c r="T47" s="12">
        <v>47</v>
      </c>
      <c r="U47" s="3">
        <v>35.9</v>
      </c>
      <c r="V47" s="3"/>
      <c r="W47" s="18"/>
      <c r="Y47" s="12">
        <v>47</v>
      </c>
      <c r="Z47" s="3">
        <v>1.7543483357110188</v>
      </c>
      <c r="AA47" s="3"/>
      <c r="AB47" s="18"/>
    </row>
    <row r="48" spans="12:28" ht="13.5">
      <c r="L48" t="s">
        <v>33</v>
      </c>
      <c r="O48" s="12">
        <v>35.9</v>
      </c>
      <c r="P48" s="3">
        <v>47</v>
      </c>
      <c r="Q48" s="3"/>
      <c r="R48" s="18"/>
      <c r="T48" s="12">
        <v>33</v>
      </c>
      <c r="U48" s="3">
        <v>35.9</v>
      </c>
      <c r="V48" s="3"/>
      <c r="W48" s="18"/>
      <c r="Y48" s="12">
        <v>33</v>
      </c>
      <c r="Z48" s="3">
        <v>1.7543483357110188</v>
      </c>
      <c r="AA48" s="3"/>
      <c r="AB48" s="18"/>
    </row>
    <row r="49" spans="14:28" ht="13.5">
      <c r="N49" t="s">
        <v>169</v>
      </c>
      <c r="O49" s="12">
        <v>35.9</v>
      </c>
      <c r="P49" s="3">
        <v>33</v>
      </c>
      <c r="Q49" s="3"/>
      <c r="R49" s="18"/>
      <c r="T49" s="12">
        <v>48</v>
      </c>
      <c r="U49" s="3"/>
      <c r="V49" s="3">
        <v>44.9125</v>
      </c>
      <c r="W49" s="18"/>
      <c r="Y49" s="12">
        <v>48</v>
      </c>
      <c r="Z49" s="3"/>
      <c r="AA49" s="3">
        <v>2.5525195625649895</v>
      </c>
      <c r="AB49" s="18"/>
    </row>
    <row r="50" spans="15:28" ht="13.5">
      <c r="O50" s="12">
        <v>44.9125</v>
      </c>
      <c r="P50" s="3"/>
      <c r="Q50" s="3">
        <v>48</v>
      </c>
      <c r="R50" s="18"/>
      <c r="T50" s="12">
        <v>32</v>
      </c>
      <c r="U50" s="3"/>
      <c r="V50" s="3">
        <v>44.9125</v>
      </c>
      <c r="W50" s="18"/>
      <c r="Y50" s="12">
        <v>32</v>
      </c>
      <c r="Z50" s="3"/>
      <c r="AA50" s="3">
        <v>2.5525195625649895</v>
      </c>
      <c r="AB50" s="18"/>
    </row>
    <row r="51" spans="15:28" ht="13.5">
      <c r="O51" s="12">
        <v>44.9125</v>
      </c>
      <c r="P51" s="3"/>
      <c r="Q51" s="3">
        <v>32</v>
      </c>
      <c r="R51" s="18"/>
      <c r="T51" s="12"/>
      <c r="U51" s="3"/>
      <c r="V51" s="3"/>
      <c r="W51" s="18"/>
      <c r="Y51" s="12"/>
      <c r="Z51" s="3"/>
      <c r="AA51" s="3"/>
      <c r="AB51" s="18"/>
    </row>
    <row r="52" spans="15:28" ht="13.5">
      <c r="O52" s="12"/>
      <c r="P52" s="3"/>
      <c r="Q52" s="3"/>
      <c r="R52" s="18"/>
      <c r="T52" s="12">
        <v>65</v>
      </c>
      <c r="U52" s="3"/>
      <c r="V52" s="3"/>
      <c r="W52" s="18">
        <v>40.4</v>
      </c>
      <c r="Y52" s="12">
        <v>65</v>
      </c>
      <c r="Z52" s="3"/>
      <c r="AA52" s="3"/>
      <c r="AB52" s="18">
        <v>-0.39794000867203755</v>
      </c>
    </row>
    <row r="53" spans="15:28" ht="13.5">
      <c r="O53" s="12">
        <v>-18.6375</v>
      </c>
      <c r="P53" s="3"/>
      <c r="Q53" s="3">
        <v>73</v>
      </c>
      <c r="R53" s="18"/>
      <c r="T53" s="12">
        <v>73</v>
      </c>
      <c r="U53" s="3"/>
      <c r="V53" s="3">
        <v>-9.3375</v>
      </c>
      <c r="W53" s="18"/>
      <c r="Y53" s="12">
        <v>73</v>
      </c>
      <c r="Z53" s="3"/>
      <c r="AA53" s="3">
        <v>0.027186204842542083</v>
      </c>
      <c r="AB53" s="18"/>
    </row>
    <row r="54" spans="15:28" ht="13.5">
      <c r="O54" s="12">
        <v>-18.6375</v>
      </c>
      <c r="P54" s="3"/>
      <c r="Q54" s="3">
        <v>57</v>
      </c>
      <c r="R54" s="18"/>
      <c r="T54" s="12">
        <v>57</v>
      </c>
      <c r="U54" s="3"/>
      <c r="V54" s="3">
        <v>-9.3375</v>
      </c>
      <c r="W54" s="18"/>
      <c r="Y54" s="12">
        <v>57</v>
      </c>
      <c r="Z54" s="3"/>
      <c r="AA54" s="3">
        <v>0.027186204842542083</v>
      </c>
      <c r="AB54" s="18"/>
    </row>
    <row r="55" spans="15:28" ht="13.5">
      <c r="O55" s="12">
        <v>0.8</v>
      </c>
      <c r="P55" s="3">
        <v>72</v>
      </c>
      <c r="Q55" s="3"/>
      <c r="R55" s="18"/>
      <c r="T55" s="12">
        <v>72</v>
      </c>
      <c r="U55" s="3">
        <v>0.4</v>
      </c>
      <c r="V55" s="3"/>
      <c r="W55" s="18"/>
      <c r="Y55" s="12">
        <v>72</v>
      </c>
      <c r="Z55" s="3">
        <v>0.2041199826559248</v>
      </c>
      <c r="AA55" s="3"/>
      <c r="AB55" s="18"/>
    </row>
    <row r="56" spans="15:28" ht="13.5">
      <c r="O56" s="12">
        <v>0.8</v>
      </c>
      <c r="P56" s="3">
        <v>58</v>
      </c>
      <c r="Q56" s="3"/>
      <c r="R56" s="18"/>
      <c r="T56" s="12">
        <v>58</v>
      </c>
      <c r="U56" s="3">
        <v>0.4</v>
      </c>
      <c r="V56" s="3"/>
      <c r="W56" s="18"/>
      <c r="Y56" s="12">
        <v>58</v>
      </c>
      <c r="Z56" s="3">
        <v>0.2041199826559248</v>
      </c>
      <c r="AA56" s="3"/>
      <c r="AB56" s="18"/>
    </row>
    <row r="57" spans="15:28" ht="13.5">
      <c r="O57" s="12">
        <v>0.8</v>
      </c>
      <c r="P57" s="3">
        <v>65</v>
      </c>
      <c r="Q57" s="3"/>
      <c r="R57" s="18"/>
      <c r="T57" s="12">
        <v>65</v>
      </c>
      <c r="U57" s="3">
        <v>0.4</v>
      </c>
      <c r="V57" s="3"/>
      <c r="W57" s="18"/>
      <c r="Y57" s="12">
        <v>65</v>
      </c>
      <c r="Z57" s="3">
        <v>0.2041199826559248</v>
      </c>
      <c r="AA57" s="3"/>
      <c r="AB57" s="18"/>
    </row>
    <row r="58" spans="15:28" ht="13.5">
      <c r="O58" s="12">
        <v>10.35</v>
      </c>
      <c r="P58" s="3">
        <v>65</v>
      </c>
      <c r="Q58" s="3"/>
      <c r="R58" s="18"/>
      <c r="T58" s="12">
        <v>65</v>
      </c>
      <c r="U58" s="3">
        <v>5.175</v>
      </c>
      <c r="V58" s="3"/>
      <c r="W58" s="18"/>
      <c r="Y58" s="12">
        <v>65</v>
      </c>
      <c r="Z58" s="3">
        <v>0.7139103541289554</v>
      </c>
      <c r="AA58" s="3"/>
      <c r="AB58" s="18"/>
    </row>
    <row r="59" spans="15:28" ht="13.5">
      <c r="O59" s="12">
        <v>10.35</v>
      </c>
      <c r="P59" s="3">
        <v>75</v>
      </c>
      <c r="Q59" s="3"/>
      <c r="R59" s="18"/>
      <c r="T59" s="12">
        <v>75</v>
      </c>
      <c r="U59" s="3">
        <v>5.175</v>
      </c>
      <c r="V59" s="3"/>
      <c r="W59" s="18"/>
      <c r="Y59" s="12">
        <v>75</v>
      </c>
      <c r="Z59" s="3">
        <v>0.7139103541289554</v>
      </c>
      <c r="AA59" s="3"/>
      <c r="AB59" s="18"/>
    </row>
    <row r="60" spans="15:28" ht="13.5">
      <c r="O60" s="12">
        <v>29.675</v>
      </c>
      <c r="P60" s="3">
        <v>75</v>
      </c>
      <c r="Q60" s="3"/>
      <c r="R60" s="18"/>
      <c r="T60" s="12">
        <v>75</v>
      </c>
      <c r="U60" s="3">
        <v>14.85</v>
      </c>
      <c r="V60" s="3"/>
      <c r="W60" s="18"/>
      <c r="Y60" s="12">
        <v>75</v>
      </c>
      <c r="Z60" s="3">
        <v>1.171726453653231</v>
      </c>
      <c r="AA60" s="3"/>
      <c r="AB60" s="18"/>
    </row>
    <row r="61" spans="15:28" ht="13.5">
      <c r="O61" s="12">
        <v>29.675</v>
      </c>
      <c r="P61" s="3">
        <v>65</v>
      </c>
      <c r="Q61" s="3"/>
      <c r="R61" s="18"/>
      <c r="T61" s="12">
        <v>65</v>
      </c>
      <c r="U61" s="3">
        <v>14.85</v>
      </c>
      <c r="V61" s="3"/>
      <c r="W61" s="18"/>
      <c r="Y61" s="12">
        <v>65</v>
      </c>
      <c r="Z61" s="3">
        <v>1.171726453653231</v>
      </c>
      <c r="AA61" s="3"/>
      <c r="AB61" s="18"/>
    </row>
    <row r="62" spans="15:28" ht="13.5">
      <c r="O62" s="12"/>
      <c r="P62" s="3"/>
      <c r="Q62" s="3"/>
      <c r="R62" s="18"/>
      <c r="T62" s="12"/>
      <c r="U62" s="3"/>
      <c r="V62" s="3"/>
      <c r="W62" s="18"/>
      <c r="Y62" s="12"/>
      <c r="Z62" s="3"/>
      <c r="AA62" s="3"/>
      <c r="AB62" s="18"/>
    </row>
    <row r="63" spans="15:28" ht="13.5">
      <c r="O63" s="12">
        <v>19.7</v>
      </c>
      <c r="P63" s="3">
        <v>75</v>
      </c>
      <c r="Q63" s="3"/>
      <c r="R63" s="18"/>
      <c r="T63" s="12">
        <v>75</v>
      </c>
      <c r="U63" s="3">
        <v>9.85</v>
      </c>
      <c r="V63" s="3"/>
      <c r="W63" s="18"/>
      <c r="Y63" s="12">
        <v>75</v>
      </c>
      <c r="Z63" s="3">
        <v>0.9934362304976116</v>
      </c>
      <c r="AA63" s="3"/>
      <c r="AB63" s="18"/>
    </row>
    <row r="64" spans="15:28" ht="13.5">
      <c r="O64" s="12">
        <v>19.7</v>
      </c>
      <c r="P64" s="3">
        <v>55</v>
      </c>
      <c r="Q64" s="3"/>
      <c r="R64" s="18"/>
      <c r="T64" s="12">
        <v>55</v>
      </c>
      <c r="U64" s="3">
        <v>9.85</v>
      </c>
      <c r="V64" s="3"/>
      <c r="W64" s="18"/>
      <c r="Y64" s="12">
        <v>55</v>
      </c>
      <c r="Z64" s="3">
        <v>0.9934362304976116</v>
      </c>
      <c r="AA64" s="3"/>
      <c r="AB64" s="18"/>
    </row>
    <row r="65" spans="15:28" ht="13.5">
      <c r="O65" s="12"/>
      <c r="P65" s="3"/>
      <c r="Q65" s="3"/>
      <c r="R65" s="18"/>
      <c r="T65" s="12"/>
      <c r="U65" s="3"/>
      <c r="V65" s="3"/>
      <c r="W65" s="18"/>
      <c r="Y65" s="12"/>
      <c r="Z65" s="3"/>
      <c r="AA65" s="3"/>
      <c r="AB65" s="18"/>
    </row>
    <row r="66" spans="15:28" ht="13.5">
      <c r="O66" s="12">
        <v>10.35</v>
      </c>
      <c r="P66" s="3">
        <v>65</v>
      </c>
      <c r="Q66" s="3"/>
      <c r="R66" s="18"/>
      <c r="T66" s="12">
        <v>65</v>
      </c>
      <c r="U66" s="3">
        <v>5.175</v>
      </c>
      <c r="V66" s="3"/>
      <c r="W66" s="18"/>
      <c r="Y66" s="12">
        <v>65</v>
      </c>
      <c r="Z66" s="3">
        <v>0.7139103541289554</v>
      </c>
      <c r="AA66" s="3"/>
      <c r="AB66" s="18"/>
    </row>
    <row r="67" spans="15:28" ht="13.5">
      <c r="O67" s="12">
        <v>10.35</v>
      </c>
      <c r="P67" s="3">
        <v>55</v>
      </c>
      <c r="Q67" s="3"/>
      <c r="R67" s="18"/>
      <c r="T67" s="12">
        <v>55</v>
      </c>
      <c r="U67" s="3">
        <v>5.175</v>
      </c>
      <c r="V67" s="3"/>
      <c r="W67" s="18"/>
      <c r="Y67" s="12">
        <v>55</v>
      </c>
      <c r="Z67" s="3">
        <v>0.7139103541289554</v>
      </c>
      <c r="AA67" s="3"/>
      <c r="AB67" s="18"/>
    </row>
    <row r="68" spans="15:28" ht="13.5">
      <c r="O68" s="12">
        <v>29.675</v>
      </c>
      <c r="P68" s="3">
        <v>55</v>
      </c>
      <c r="Q68" s="3"/>
      <c r="R68" s="18"/>
      <c r="T68" s="12">
        <v>55</v>
      </c>
      <c r="U68" s="3">
        <v>14.85</v>
      </c>
      <c r="V68" s="3"/>
      <c r="W68" s="18"/>
      <c r="Y68" s="12">
        <v>55</v>
      </c>
      <c r="Z68" s="3">
        <v>1.171726453653231</v>
      </c>
      <c r="AA68" s="3"/>
      <c r="AB68" s="18"/>
    </row>
    <row r="69" spans="15:28" ht="13.5">
      <c r="O69" s="12">
        <v>29.675</v>
      </c>
      <c r="P69" s="3">
        <v>65</v>
      </c>
      <c r="Q69" s="3"/>
      <c r="R69" s="18"/>
      <c r="T69" s="12">
        <v>65</v>
      </c>
      <c r="U69" s="3">
        <v>14.85</v>
      </c>
      <c r="V69" s="3"/>
      <c r="W69" s="18"/>
      <c r="Y69" s="12">
        <v>65</v>
      </c>
      <c r="Z69" s="3">
        <v>1.171726453653231</v>
      </c>
      <c r="AA69" s="3"/>
      <c r="AB69" s="18"/>
    </row>
    <row r="70" spans="15:28" ht="13.5">
      <c r="O70" s="12">
        <v>40.4</v>
      </c>
      <c r="P70" s="3">
        <v>65</v>
      </c>
      <c r="Q70" s="3"/>
      <c r="R70" s="18"/>
      <c r="T70" s="12">
        <v>65</v>
      </c>
      <c r="U70" s="3">
        <v>17.9</v>
      </c>
      <c r="V70" s="3"/>
      <c r="W70" s="18"/>
      <c r="Y70" s="12">
        <v>65</v>
      </c>
      <c r="Z70" s="3">
        <v>1.606381365110605</v>
      </c>
      <c r="AA70" s="3"/>
      <c r="AB70" s="18"/>
    </row>
    <row r="71" spans="15:28" ht="13.5">
      <c r="O71" s="12">
        <v>40.4</v>
      </c>
      <c r="P71" s="3">
        <v>72</v>
      </c>
      <c r="Q71" s="3"/>
      <c r="R71" s="18"/>
      <c r="T71" s="12">
        <v>72</v>
      </c>
      <c r="U71" s="3">
        <v>17.9</v>
      </c>
      <c r="V71" s="3"/>
      <c r="W71" s="18"/>
      <c r="Y71" s="12">
        <v>72</v>
      </c>
      <c r="Z71" s="3">
        <v>1.606381365110605</v>
      </c>
      <c r="AA71" s="3"/>
      <c r="AB71" s="18"/>
    </row>
    <row r="72" spans="15:28" ht="13.5">
      <c r="O72" s="12">
        <v>40.4</v>
      </c>
      <c r="P72" s="3">
        <v>58</v>
      </c>
      <c r="Q72" s="3"/>
      <c r="R72" s="18"/>
      <c r="T72" s="12">
        <v>58</v>
      </c>
      <c r="U72" s="3">
        <v>17.9</v>
      </c>
      <c r="V72" s="3"/>
      <c r="W72" s="18"/>
      <c r="Y72" s="12">
        <v>58</v>
      </c>
      <c r="Z72" s="3">
        <v>1.606381365110605</v>
      </c>
      <c r="AA72" s="3"/>
      <c r="AB72" s="18"/>
    </row>
    <row r="73" spans="15:28" ht="13.5">
      <c r="O73" s="12">
        <v>58.6625</v>
      </c>
      <c r="P73" s="3"/>
      <c r="Q73" s="3">
        <v>73</v>
      </c>
      <c r="R73" s="18"/>
      <c r="T73" s="12">
        <v>73</v>
      </c>
      <c r="U73" s="3"/>
      <c r="V73" s="3">
        <v>29.3625</v>
      </c>
      <c r="W73" s="18"/>
      <c r="Y73" s="12">
        <v>73</v>
      </c>
      <c r="Z73" s="3"/>
      <c r="AA73" s="3">
        <v>1.8584506029396444</v>
      </c>
      <c r="AB73" s="18"/>
    </row>
    <row r="74" spans="15:28" ht="14.25" thickBot="1">
      <c r="O74" s="15">
        <v>58.6625</v>
      </c>
      <c r="P74" s="16"/>
      <c r="Q74" s="16">
        <v>57</v>
      </c>
      <c r="R74" s="19"/>
      <c r="T74" s="15">
        <v>57</v>
      </c>
      <c r="U74" s="16"/>
      <c r="V74" s="16">
        <v>29.3625</v>
      </c>
      <c r="W74" s="19"/>
      <c r="Y74" s="15">
        <v>57</v>
      </c>
      <c r="Z74" s="16"/>
      <c r="AA74" s="16">
        <v>1.8584506029396444</v>
      </c>
      <c r="AB74" s="19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CB172"/>
  <sheetViews>
    <sheetView zoomScale="75" zoomScaleNormal="75" workbookViewId="0" topLeftCell="W22">
      <selection activeCell="AJ59" sqref="AJ59"/>
    </sheetView>
  </sheetViews>
  <sheetFormatPr defaultColWidth="9.00390625" defaultRowHeight="13.5"/>
  <cols>
    <col min="1" max="1" width="9.00390625" style="25" customWidth="1"/>
    <col min="2" max="2" width="6.75390625" style="25" customWidth="1"/>
    <col min="3" max="3" width="7.75390625" style="48" customWidth="1"/>
    <col min="4" max="4" width="7.75390625" style="25" customWidth="1"/>
    <col min="5" max="9" width="6.75390625" style="25" customWidth="1"/>
    <col min="10" max="10" width="8.25390625" style="48" customWidth="1"/>
    <col min="11" max="11" width="8.25390625" style="25" customWidth="1"/>
    <col min="12" max="17" width="6.75390625" style="25" customWidth="1"/>
    <col min="18" max="18" width="6.75390625" style="48" customWidth="1"/>
    <col min="19" max="24" width="6.75390625" style="25" customWidth="1"/>
    <col min="25" max="25" width="6.75390625" style="48" customWidth="1"/>
    <col min="26" max="27" width="6.75390625" style="25" customWidth="1"/>
    <col min="28" max="28" width="12.625" style="25" bestFit="1" customWidth="1"/>
    <col min="29" max="37" width="6.875" style="25" customWidth="1"/>
    <col min="38" max="38" width="42.50390625" style="25" customWidth="1"/>
    <col min="39" max="39" width="35.00390625" style="25" customWidth="1"/>
    <col min="40" max="46" width="6.25390625" style="25" customWidth="1"/>
    <col min="47" max="47" width="10.50390625" style="25" customWidth="1"/>
    <col min="48" max="50" width="10.625" style="25" customWidth="1"/>
    <col min="51" max="51" width="12.625" style="25" customWidth="1"/>
    <col min="52" max="53" width="30.875" style="25" customWidth="1"/>
    <col min="54" max="65" width="9.00390625" style="25" customWidth="1"/>
    <col min="66" max="84" width="9.00390625" style="37" customWidth="1"/>
    <col min="85" max="16384" width="9.00390625" style="25" customWidth="1"/>
  </cols>
  <sheetData>
    <row r="1" spans="34:37" ht="13.5">
      <c r="AH1" s="69"/>
      <c r="AJ1" s="69"/>
      <c r="AK1" s="69"/>
    </row>
    <row r="2" spans="1:37" ht="13.5">
      <c r="A2" s="23"/>
      <c r="B2" s="142" t="s">
        <v>35</v>
      </c>
      <c r="C2" s="143"/>
      <c r="D2" s="143"/>
      <c r="E2" s="143"/>
      <c r="F2" s="143"/>
      <c r="G2" s="143"/>
      <c r="H2" s="144"/>
      <c r="I2" s="142" t="s">
        <v>36</v>
      </c>
      <c r="J2" s="143"/>
      <c r="K2" s="143"/>
      <c r="L2" s="143"/>
      <c r="M2" s="143"/>
      <c r="N2" s="143"/>
      <c r="O2" s="143"/>
      <c r="P2" s="126"/>
      <c r="Q2" s="143" t="s">
        <v>37</v>
      </c>
      <c r="R2" s="143"/>
      <c r="S2" s="143"/>
      <c r="T2" s="143"/>
      <c r="U2" s="143"/>
      <c r="V2" s="143"/>
      <c r="W2" s="144"/>
      <c r="X2" s="143" t="s">
        <v>17</v>
      </c>
      <c r="Y2" s="143"/>
      <c r="Z2" s="143"/>
      <c r="AI2" s="34"/>
      <c r="AJ2" s="34"/>
      <c r="AK2" s="34"/>
    </row>
    <row r="3" spans="1:37" ht="13.5">
      <c r="A3" s="26"/>
      <c r="B3" s="27" t="s">
        <v>0</v>
      </c>
      <c r="C3" s="28" t="s">
        <v>1</v>
      </c>
      <c r="D3" s="29" t="s">
        <v>2</v>
      </c>
      <c r="E3" s="27" t="s">
        <v>8</v>
      </c>
      <c r="F3" s="27" t="s">
        <v>9</v>
      </c>
      <c r="G3" s="27" t="s">
        <v>20</v>
      </c>
      <c r="H3" s="29" t="s">
        <v>10</v>
      </c>
      <c r="I3" s="27" t="s">
        <v>0</v>
      </c>
      <c r="J3" s="28" t="s">
        <v>1</v>
      </c>
      <c r="K3" s="29" t="s">
        <v>2</v>
      </c>
      <c r="L3" s="27" t="s">
        <v>8</v>
      </c>
      <c r="M3" s="27" t="s">
        <v>9</v>
      </c>
      <c r="N3" s="27" t="s">
        <v>20</v>
      </c>
      <c r="O3" s="27" t="s">
        <v>10</v>
      </c>
      <c r="P3" s="29"/>
      <c r="Q3" s="27" t="s">
        <v>0</v>
      </c>
      <c r="R3" s="28" t="s">
        <v>1</v>
      </c>
      <c r="S3" s="29" t="s">
        <v>2</v>
      </c>
      <c r="T3" s="27" t="s">
        <v>8</v>
      </c>
      <c r="U3" s="27" t="s">
        <v>9</v>
      </c>
      <c r="V3" s="27" t="s">
        <v>20</v>
      </c>
      <c r="W3" s="29" t="s">
        <v>10</v>
      </c>
      <c r="X3" s="27" t="s">
        <v>0</v>
      </c>
      <c r="Y3" s="28" t="s">
        <v>1</v>
      </c>
      <c r="Z3" s="27" t="s">
        <v>2</v>
      </c>
      <c r="AB3" t="s">
        <v>173</v>
      </c>
      <c r="AC3"/>
      <c r="AD3"/>
      <c r="AE3"/>
      <c r="AF3"/>
      <c r="AI3" s="25" t="s">
        <v>174</v>
      </c>
      <c r="AJ3" s="34"/>
      <c r="AK3" s="34"/>
    </row>
    <row r="4" spans="1:37" ht="14.25" thickBot="1">
      <c r="A4" s="33" t="s">
        <v>15</v>
      </c>
      <c r="B4" s="34">
        <f aca="true" t="shared" si="0" ref="B4:O4">AVERAGE(B24:B142)</f>
        <v>28.781512605042018</v>
      </c>
      <c r="C4" s="34">
        <f t="shared" si="0"/>
        <v>96.94957983193277</v>
      </c>
      <c r="D4" s="35">
        <f t="shared" si="0"/>
        <v>68.16806722689076</v>
      </c>
      <c r="E4" s="34">
        <f t="shared" si="0"/>
        <v>1.4156342975419178</v>
      </c>
      <c r="F4" s="34">
        <f t="shared" si="0"/>
        <v>1.7148969947019947</v>
      </c>
      <c r="G4" s="34">
        <f t="shared" si="0"/>
        <v>3.750699474685625</v>
      </c>
      <c r="H4" s="35">
        <f t="shared" si="0"/>
        <v>0.29926269716007664</v>
      </c>
      <c r="I4" s="34">
        <f t="shared" si="0"/>
        <v>43.50420168067227</v>
      </c>
      <c r="J4" s="34">
        <f t="shared" si="0"/>
        <v>189.63025210084032</v>
      </c>
      <c r="K4" s="35">
        <f t="shared" si="0"/>
        <v>146.12605042016807</v>
      </c>
      <c r="L4" s="34">
        <f t="shared" si="0"/>
        <v>1.5148900438369037</v>
      </c>
      <c r="M4" s="34">
        <f t="shared" si="0"/>
        <v>1.9115540884464977</v>
      </c>
      <c r="N4" s="34">
        <f t="shared" si="0"/>
        <v>8.448147852934756</v>
      </c>
      <c r="O4" s="44">
        <f t="shared" si="0"/>
        <v>0.39666404460959387</v>
      </c>
      <c r="P4" s="35">
        <f>10^O4</f>
        <v>2.49266573978859</v>
      </c>
      <c r="Q4" s="34">
        <f aca="true" t="shared" si="1" ref="Q4:Z4">AVERAGE(Q24:Q142)</f>
        <v>9.888235294117647</v>
      </c>
      <c r="R4" s="34">
        <f t="shared" si="1"/>
        <v>8.78487394957983</v>
      </c>
      <c r="S4" s="35">
        <f t="shared" si="1"/>
        <v>-1.1033613445378148</v>
      </c>
      <c r="T4" s="34">
        <f t="shared" si="1"/>
        <v>0.9683750557072069</v>
      </c>
      <c r="U4" s="34">
        <f t="shared" si="1"/>
        <v>0.8926473872832701</v>
      </c>
      <c r="V4" s="34">
        <f t="shared" si="1"/>
        <v>0.9414262757551466</v>
      </c>
      <c r="W4" s="35">
        <f t="shared" si="1"/>
        <v>-0.0757276684239358</v>
      </c>
      <c r="X4" s="34">
        <f t="shared" si="1"/>
        <v>0.45630252100840346</v>
      </c>
      <c r="Y4" s="34">
        <f t="shared" si="1"/>
        <v>0.46890756302521014</v>
      </c>
      <c r="Z4" s="34">
        <f t="shared" si="1"/>
        <v>0.01260504201680673</v>
      </c>
      <c r="AB4"/>
      <c r="AC4"/>
      <c r="AD4"/>
      <c r="AE4"/>
      <c r="AF4"/>
      <c r="AI4" s="39"/>
      <c r="AK4" s="39"/>
    </row>
    <row r="5" spans="1:80" ht="13.5">
      <c r="A5" s="33" t="s">
        <v>16</v>
      </c>
      <c r="B5" s="34">
        <f aca="true" t="shared" si="2" ref="B5:O5">STDEV(B24:B142)</f>
        <v>14.611441803974769</v>
      </c>
      <c r="C5" s="34">
        <f t="shared" si="2"/>
        <v>268.40501424815216</v>
      </c>
      <c r="D5" s="35">
        <f t="shared" si="2"/>
        <v>268.23997349096965</v>
      </c>
      <c r="E5" s="34">
        <f t="shared" si="2"/>
        <v>0.18717349919100545</v>
      </c>
      <c r="F5" s="34">
        <f t="shared" si="2"/>
        <v>0.3764327781839312</v>
      </c>
      <c r="G5" s="34">
        <f t="shared" si="2"/>
        <v>8.676998599594723</v>
      </c>
      <c r="H5" s="35">
        <f t="shared" si="2"/>
        <v>0.3913369535221003</v>
      </c>
      <c r="I5" s="34">
        <f t="shared" si="2"/>
        <v>36.42123471449687</v>
      </c>
      <c r="J5" s="34">
        <f t="shared" si="2"/>
        <v>387.5265735130295</v>
      </c>
      <c r="K5" s="35">
        <f t="shared" si="2"/>
        <v>391.72557314350513</v>
      </c>
      <c r="L5" s="34">
        <f t="shared" si="2"/>
        <v>0.323599183347323</v>
      </c>
      <c r="M5" s="34">
        <f t="shared" si="2"/>
        <v>0.5207026977097134</v>
      </c>
      <c r="N5" s="34">
        <f t="shared" si="2"/>
        <v>23.99584601876596</v>
      </c>
      <c r="O5" s="44">
        <f t="shared" si="2"/>
        <v>0.5299643183400038</v>
      </c>
      <c r="P5" s="35"/>
      <c r="Q5" s="34">
        <f aca="true" t="shared" si="3" ref="Q5:Z5">STDEV(Q24:Q142)</f>
        <v>3.716002419006988</v>
      </c>
      <c r="R5" s="34">
        <f t="shared" si="3"/>
        <v>4.6254754891714445</v>
      </c>
      <c r="S5" s="35">
        <f t="shared" si="3"/>
        <v>4.462099011526144</v>
      </c>
      <c r="T5" s="34">
        <f t="shared" si="3"/>
        <v>0.168126393438444</v>
      </c>
      <c r="U5" s="34">
        <f t="shared" si="3"/>
        <v>0.21257288281249062</v>
      </c>
      <c r="V5" s="34">
        <f t="shared" si="3"/>
        <v>0.4943235518134822</v>
      </c>
      <c r="W5" s="35">
        <f t="shared" si="3"/>
        <v>0.20387137398210783</v>
      </c>
      <c r="X5" s="34">
        <f t="shared" si="3"/>
        <v>0.19556032294114412</v>
      </c>
      <c r="Y5" s="34">
        <f t="shared" si="3"/>
        <v>0.18307537540015834</v>
      </c>
      <c r="Z5" s="34">
        <f t="shared" si="3"/>
        <v>0.1021419930979597</v>
      </c>
      <c r="AB5" s="61"/>
      <c r="AC5" s="60" t="s">
        <v>11</v>
      </c>
      <c r="AD5" s="60" t="s">
        <v>12</v>
      </c>
      <c r="AE5" s="60" t="s">
        <v>13</v>
      </c>
      <c r="AF5" s="60" t="s">
        <v>14</v>
      </c>
      <c r="AV5" s="30">
        <v>16.9</v>
      </c>
      <c r="AW5" s="31"/>
      <c r="AX5" s="31"/>
      <c r="AY5" s="32">
        <v>15</v>
      </c>
      <c r="BN5" s="30">
        <v>2.2373071298657594</v>
      </c>
      <c r="BO5" s="31"/>
      <c r="BP5" s="31"/>
      <c r="BQ5" s="32">
        <v>15</v>
      </c>
      <c r="BT5" s="30">
        <v>16.9</v>
      </c>
      <c r="BU5" s="31"/>
      <c r="BV5" s="31"/>
      <c r="BW5" s="32">
        <v>15</v>
      </c>
      <c r="BY5" s="30">
        <v>0.5157506570757934</v>
      </c>
      <c r="BZ5" s="31"/>
      <c r="CA5" s="31"/>
      <c r="CB5" s="32">
        <v>15</v>
      </c>
    </row>
    <row r="6" spans="1:80" ht="13.5">
      <c r="A6" s="33" t="s">
        <v>7</v>
      </c>
      <c r="B6" s="39">
        <f aca="true" t="shared" si="4" ref="B6:Z6">B5/B4</f>
        <v>0.507667613043211</v>
      </c>
      <c r="C6" s="39">
        <f t="shared" si="4"/>
        <v>2.7685010570798396</v>
      </c>
      <c r="D6" s="40">
        <f t="shared" si="4"/>
        <v>3.9349798872565813</v>
      </c>
      <c r="E6" s="39">
        <f>E5/E4</f>
        <v>0.13221882199096913</v>
      </c>
      <c r="F6" s="39">
        <f>F5/F4</f>
        <v>0.21950751523087578</v>
      </c>
      <c r="G6" s="39">
        <f>G5/G4</f>
        <v>2.313434776141858</v>
      </c>
      <c r="H6" s="40">
        <f>H5/H4</f>
        <v>1.3076703419296285</v>
      </c>
      <c r="I6" s="39">
        <f t="shared" si="4"/>
        <v>0.8371888991742569</v>
      </c>
      <c r="J6" s="39">
        <f t="shared" si="4"/>
        <v>2.0435904567956444</v>
      </c>
      <c r="K6" s="40">
        <f t="shared" si="4"/>
        <v>2.6807374319441664</v>
      </c>
      <c r="L6" s="39">
        <f>L5/L4</f>
        <v>0.21361232431610225</v>
      </c>
      <c r="M6" s="39">
        <f>M5/M4</f>
        <v>0.2723975747570312</v>
      </c>
      <c r="N6" s="39">
        <f>N5/N4</f>
        <v>2.840367668332198</v>
      </c>
      <c r="O6" s="39">
        <f t="shared" si="4"/>
        <v>1.3360533316338445</v>
      </c>
      <c r="P6" s="40"/>
      <c r="Q6" s="39">
        <f t="shared" si="4"/>
        <v>0.37580036361165253</v>
      </c>
      <c r="R6" s="39">
        <f t="shared" si="4"/>
        <v>0.5265272462324488</v>
      </c>
      <c r="S6" s="40">
        <f t="shared" si="4"/>
        <v>-4.044095829182112</v>
      </c>
      <c r="T6" s="39">
        <f>T5/T4</f>
        <v>0.17361702209033134</v>
      </c>
      <c r="U6" s="39">
        <f>U5/U4</f>
        <v>0.23813757351539008</v>
      </c>
      <c r="V6" s="39">
        <f>V5/V4</f>
        <v>0.5250794082807708</v>
      </c>
      <c r="W6" s="40">
        <f>W5/W4</f>
        <v>-2.6921649408351347</v>
      </c>
      <c r="X6" s="39">
        <f t="shared" si="4"/>
        <v>0.4285760300183452</v>
      </c>
      <c r="Y6" s="39">
        <f t="shared" si="4"/>
        <v>0.3904295640254272</v>
      </c>
      <c r="Z6" s="39">
        <f t="shared" si="4"/>
        <v>8.103264785771465</v>
      </c>
      <c r="AB6" s="9" t="s">
        <v>51</v>
      </c>
      <c r="AC6" s="59">
        <v>68.16806722689076</v>
      </c>
      <c r="AD6" s="59">
        <v>146.12605042016807</v>
      </c>
      <c r="AE6" s="59">
        <v>-1.1033613445378148</v>
      </c>
      <c r="AF6" s="59">
        <v>0.01260504201680673</v>
      </c>
      <c r="AI6" s="72"/>
      <c r="AJ6" s="121" t="s">
        <v>126</v>
      </c>
      <c r="AK6" s="121" t="s">
        <v>127</v>
      </c>
      <c r="AV6" s="36">
        <v>13.3</v>
      </c>
      <c r="AW6" s="37"/>
      <c r="AX6" s="37"/>
      <c r="AY6" s="38">
        <v>15</v>
      </c>
      <c r="BN6" s="36">
        <v>2.1072099696478688</v>
      </c>
      <c r="BQ6" s="38">
        <v>15</v>
      </c>
      <c r="BT6" s="36">
        <v>13.3</v>
      </c>
      <c r="BW6" s="38">
        <v>15</v>
      </c>
      <c r="BY6" s="36">
        <v>-0.6597745956966987</v>
      </c>
      <c r="CA6" s="37">
        <v>23</v>
      </c>
      <c r="CB6" s="38"/>
    </row>
    <row r="7" spans="1:80" ht="13.5">
      <c r="A7" s="33" t="s">
        <v>38</v>
      </c>
      <c r="B7" s="34">
        <f aca="true" t="shared" si="5" ref="B7:O7">SKEW(B24:B142)</f>
        <v>1.8775070320897502</v>
      </c>
      <c r="C7" s="34">
        <f t="shared" si="5"/>
        <v>8.584340668342012</v>
      </c>
      <c r="D7" s="35">
        <f t="shared" si="5"/>
        <v>8.529874316557036</v>
      </c>
      <c r="E7" s="34">
        <f t="shared" si="5"/>
        <v>0.6135551197768341</v>
      </c>
      <c r="F7" s="34">
        <f t="shared" si="5"/>
        <v>1.3634864005922733</v>
      </c>
      <c r="G7" s="34">
        <f t="shared" si="5"/>
        <v>6.4218333635417775</v>
      </c>
      <c r="H7" s="35">
        <f t="shared" si="5"/>
        <v>1.3521827940375655</v>
      </c>
      <c r="I7" s="34">
        <f t="shared" si="5"/>
        <v>1.9902133088658718</v>
      </c>
      <c r="J7" s="34">
        <f t="shared" si="5"/>
        <v>4.949046087739138</v>
      </c>
      <c r="K7" s="35">
        <f t="shared" si="5"/>
        <v>4.973831231943209</v>
      </c>
      <c r="L7" s="34">
        <f t="shared" si="5"/>
        <v>0.2982720006661187</v>
      </c>
      <c r="M7" s="34">
        <f t="shared" si="5"/>
        <v>0.5337499882650615</v>
      </c>
      <c r="N7" s="34">
        <f t="shared" si="5"/>
        <v>4.890586582245772</v>
      </c>
      <c r="O7" s="44">
        <f t="shared" si="5"/>
        <v>1.5643006314982366</v>
      </c>
      <c r="P7" s="35"/>
      <c r="Q7" s="34">
        <f aca="true" t="shared" si="6" ref="Q7:Z7">SKEW(Q24:Q142)</f>
        <v>0.4825955541071534</v>
      </c>
      <c r="R7" s="34">
        <f t="shared" si="6"/>
        <v>1.5646263283464263</v>
      </c>
      <c r="S7" s="35">
        <f t="shared" si="6"/>
        <v>0.923583277736176</v>
      </c>
      <c r="T7" s="34">
        <f t="shared" si="6"/>
        <v>-0.5373329676772447</v>
      </c>
      <c r="U7" s="34">
        <f t="shared" si="6"/>
        <v>0.11176761081345819</v>
      </c>
      <c r="V7" s="34">
        <f t="shared" si="6"/>
        <v>1.7633327872606066</v>
      </c>
      <c r="W7" s="35">
        <f t="shared" si="6"/>
        <v>0.30844377461851824</v>
      </c>
      <c r="X7" s="34">
        <f t="shared" si="6"/>
        <v>0.5088466365878073</v>
      </c>
      <c r="Y7" s="34">
        <f t="shared" si="6"/>
        <v>0.20998403423567405</v>
      </c>
      <c r="Z7" s="34">
        <f t="shared" si="6"/>
        <v>-0.06302731122951911</v>
      </c>
      <c r="AB7" s="11" t="s">
        <v>16</v>
      </c>
      <c r="AC7" s="44">
        <v>268.23997349096965</v>
      </c>
      <c r="AD7" s="44">
        <v>391.72557314350513</v>
      </c>
      <c r="AE7" s="44">
        <v>4.462099011526144</v>
      </c>
      <c r="AF7" s="44">
        <v>0.1021419930979597</v>
      </c>
      <c r="AI7" s="77" t="s">
        <v>56</v>
      </c>
      <c r="AJ7" s="59">
        <f>Q7</f>
        <v>0.4825955541071534</v>
      </c>
      <c r="AK7" s="59">
        <f>Q8</f>
        <v>0.5708096333899495</v>
      </c>
      <c r="AV7" s="36">
        <v>10.3</v>
      </c>
      <c r="AW7" s="37"/>
      <c r="AX7" s="37"/>
      <c r="AY7" s="38">
        <v>15</v>
      </c>
      <c r="BC7" s="25" t="s">
        <v>61</v>
      </c>
      <c r="BN7" s="36">
        <v>2.0459094670350093</v>
      </c>
      <c r="BQ7" s="38">
        <v>15</v>
      </c>
      <c r="BT7" s="36">
        <v>10.3</v>
      </c>
      <c r="BW7" s="38">
        <v>15</v>
      </c>
      <c r="BY7" s="36">
        <v>-0.6597745956966987</v>
      </c>
      <c r="CA7" s="37">
        <v>7</v>
      </c>
      <c r="CB7" s="38"/>
    </row>
    <row r="8" spans="1:80" ht="13.5">
      <c r="A8" s="33" t="s">
        <v>39</v>
      </c>
      <c r="B8" s="34">
        <f aca="true" t="shared" si="7" ref="B8:O8">KURT(B24:B142)</f>
        <v>4.163459172979081</v>
      </c>
      <c r="C8" s="34">
        <f t="shared" si="7"/>
        <v>80.96130227326083</v>
      </c>
      <c r="D8" s="35">
        <f t="shared" si="7"/>
        <v>80.09184495488995</v>
      </c>
      <c r="E8" s="34">
        <f t="shared" si="7"/>
        <v>0.2632071433208347</v>
      </c>
      <c r="F8" s="34">
        <f t="shared" si="7"/>
        <v>3.6491628583884856</v>
      </c>
      <c r="G8" s="34">
        <f t="shared" si="7"/>
        <v>44.90868887710362</v>
      </c>
      <c r="H8" s="35">
        <f t="shared" si="7"/>
        <v>2.75762321564433</v>
      </c>
      <c r="I8" s="34">
        <f t="shared" si="7"/>
        <v>5.54209437074341</v>
      </c>
      <c r="J8" s="34">
        <f t="shared" si="7"/>
        <v>28.40763011536463</v>
      </c>
      <c r="K8" s="35">
        <f t="shared" si="7"/>
        <v>28.432300884989818</v>
      </c>
      <c r="L8" s="34">
        <f t="shared" si="7"/>
        <v>-0.6898333362137063</v>
      </c>
      <c r="M8" s="34">
        <f t="shared" si="7"/>
        <v>0.16271196806779242</v>
      </c>
      <c r="N8" s="34">
        <f t="shared" si="7"/>
        <v>26.04401584441187</v>
      </c>
      <c r="O8" s="44">
        <f t="shared" si="7"/>
        <v>2.353868621238496</v>
      </c>
      <c r="P8" s="35"/>
      <c r="Q8" s="34">
        <f aca="true" t="shared" si="8" ref="Q8:Z8">KURT(Q24:Q142)</f>
        <v>0.5708096333899495</v>
      </c>
      <c r="R8" s="34">
        <f t="shared" si="8"/>
        <v>3.495040839964782</v>
      </c>
      <c r="S8" s="35">
        <f t="shared" si="8"/>
        <v>2.162949364161902</v>
      </c>
      <c r="T8" s="34">
        <f t="shared" si="8"/>
        <v>0.40305155640242774</v>
      </c>
      <c r="U8" s="34">
        <f t="shared" si="8"/>
        <v>-0.04983936717550774</v>
      </c>
      <c r="V8" s="34">
        <f t="shared" si="8"/>
        <v>4.450885584488528</v>
      </c>
      <c r="W8" s="35">
        <f t="shared" si="8"/>
        <v>-0.10891729160294439</v>
      </c>
      <c r="X8" s="34">
        <f t="shared" si="8"/>
        <v>-0.3097766839055369</v>
      </c>
      <c r="Y8" s="34">
        <f t="shared" si="8"/>
        <v>-0.6851359655476297</v>
      </c>
      <c r="Z8" s="34">
        <f t="shared" si="8"/>
        <v>3.1903334686746896</v>
      </c>
      <c r="AB8" s="62" t="s">
        <v>24</v>
      </c>
      <c r="AC8" s="59">
        <v>8.529874316557036</v>
      </c>
      <c r="AD8" s="59">
        <v>4.973831231943209</v>
      </c>
      <c r="AE8" s="59">
        <v>0.923583277736176</v>
      </c>
      <c r="AF8" s="59">
        <v>-0.06302731122951911</v>
      </c>
      <c r="AI8" s="78" t="s">
        <v>57</v>
      </c>
      <c r="AJ8" s="44">
        <f>R7</f>
        <v>1.5646263283464263</v>
      </c>
      <c r="AK8" s="44">
        <f>R8</f>
        <v>3.495040839964782</v>
      </c>
      <c r="AV8" s="36">
        <v>9.8</v>
      </c>
      <c r="AW8" s="37"/>
      <c r="AX8" s="37"/>
      <c r="AY8" s="38">
        <v>15</v>
      </c>
      <c r="BC8" s="25" t="s">
        <v>62</v>
      </c>
      <c r="BN8" s="36">
        <v>1.9071425310031402</v>
      </c>
      <c r="BQ8" s="38">
        <v>15</v>
      </c>
      <c r="BT8" s="36">
        <v>9.8</v>
      </c>
      <c r="BW8" s="38">
        <v>15</v>
      </c>
      <c r="BY8" s="36">
        <v>-0.5286310741694289</v>
      </c>
      <c r="BZ8" s="37">
        <v>22</v>
      </c>
      <c r="CB8" s="38"/>
    </row>
    <row r="9" spans="1:80" ht="13.5">
      <c r="A9" s="33" t="s">
        <v>18</v>
      </c>
      <c r="B9" s="34">
        <f>MIN(B24:B142)</f>
        <v>11</v>
      </c>
      <c r="C9" s="34">
        <f>MIN(C24:C142)</f>
        <v>13</v>
      </c>
      <c r="D9" s="35">
        <f>MIN(D24:D142)</f>
        <v>-25</v>
      </c>
      <c r="E9" s="34">
        <f>MIN(E24:E142)</f>
        <v>1.0413926851582251</v>
      </c>
      <c r="F9" s="34">
        <f aca="true" t="shared" si="9" ref="F9:Z9">MIN(F24:F142)</f>
        <v>1.1139433523068367</v>
      </c>
      <c r="G9" s="34">
        <f>MIN(G24:G142)</f>
        <v>0.43243243243243246</v>
      </c>
      <c r="H9" s="35">
        <f t="shared" si="9"/>
        <v>-0.3640817414110702</v>
      </c>
      <c r="I9" s="34">
        <f t="shared" si="9"/>
        <v>6</v>
      </c>
      <c r="J9" s="34">
        <f t="shared" si="9"/>
        <v>8</v>
      </c>
      <c r="K9" s="34">
        <f t="shared" si="9"/>
        <v>-68</v>
      </c>
      <c r="L9" s="34">
        <f t="shared" si="9"/>
        <v>0.7781512503836436</v>
      </c>
      <c r="M9" s="34">
        <f t="shared" si="9"/>
        <v>0.9030899869919435</v>
      </c>
      <c r="N9" s="34">
        <f t="shared" si="9"/>
        <v>0.5135135135135135</v>
      </c>
      <c r="O9" s="34">
        <f t="shared" si="9"/>
        <v>-0.2894481231141661</v>
      </c>
      <c r="P9" s="35"/>
      <c r="Q9" s="34">
        <f t="shared" si="9"/>
        <v>0.5</v>
      </c>
      <c r="R9" s="34">
        <f t="shared" si="9"/>
        <v>2.1</v>
      </c>
      <c r="S9" s="35">
        <f t="shared" si="9"/>
        <v>-10.7</v>
      </c>
      <c r="T9" s="34">
        <f t="shared" si="9"/>
        <v>0.4623979978989561</v>
      </c>
      <c r="U9" s="34">
        <f t="shared" si="9"/>
        <v>0.3222192947339193</v>
      </c>
      <c r="V9" s="34">
        <f>MIN(V24:V142)</f>
        <v>0.2960526315789474</v>
      </c>
      <c r="W9" s="35">
        <f t="shared" si="9"/>
        <v>-0.5286310741694289</v>
      </c>
      <c r="X9" s="34">
        <f t="shared" si="9"/>
        <v>0.2</v>
      </c>
      <c r="Y9" s="34">
        <f t="shared" si="9"/>
        <v>0.2</v>
      </c>
      <c r="Z9" s="34">
        <f t="shared" si="9"/>
        <v>-0.30000000000000004</v>
      </c>
      <c r="AB9" s="63" t="s">
        <v>25</v>
      </c>
      <c r="AC9" s="45">
        <v>80.09184495488995</v>
      </c>
      <c r="AD9" s="45">
        <v>28.432300884989818</v>
      </c>
      <c r="AE9" s="45">
        <v>2.162949364161902</v>
      </c>
      <c r="AF9" s="45">
        <v>3.1903334686746896</v>
      </c>
      <c r="AI9" s="79" t="s">
        <v>58</v>
      </c>
      <c r="AJ9" s="45">
        <f>S7</f>
        <v>0.923583277736176</v>
      </c>
      <c r="AK9" s="45">
        <f>S8</f>
        <v>2.162949364161902</v>
      </c>
      <c r="AV9" s="36">
        <v>-11.475</v>
      </c>
      <c r="AW9" s="37"/>
      <c r="AX9" s="37">
        <v>23</v>
      </c>
      <c r="AY9" s="38"/>
      <c r="BN9" s="36">
        <v>1.7481880270062005</v>
      </c>
      <c r="BQ9" s="38">
        <v>15</v>
      </c>
      <c r="BT9" s="36">
        <v>-11.475</v>
      </c>
      <c r="BV9" s="37">
        <v>23</v>
      </c>
      <c r="BW9" s="38"/>
      <c r="BY9" s="36">
        <v>-0.5286310741694289</v>
      </c>
      <c r="BZ9" s="37">
        <v>8</v>
      </c>
      <c r="CB9" s="38"/>
    </row>
    <row r="10" spans="1:80" ht="13.5">
      <c r="A10" s="33" t="s">
        <v>19</v>
      </c>
      <c r="B10" s="34">
        <f>MAX(B24:B142)</f>
        <v>93</v>
      </c>
      <c r="C10" s="34">
        <f>MAX(C24:C142)</f>
        <v>2727</v>
      </c>
      <c r="D10" s="35">
        <f>MAX(D24:D142)</f>
        <v>2689</v>
      </c>
      <c r="E10" s="34">
        <f>MAX(E24:E142)</f>
        <v>1.968482948553935</v>
      </c>
      <c r="F10" s="34">
        <f aca="true" t="shared" si="10" ref="F10:Z10">MAX(F24:F142)</f>
        <v>3.43568513794163</v>
      </c>
      <c r="G10" s="34">
        <f>MAX(G24:G142)</f>
        <v>71.76315789473684</v>
      </c>
      <c r="H10" s="35">
        <f t="shared" si="10"/>
        <v>1.8559015413248199</v>
      </c>
      <c r="I10" s="34">
        <f t="shared" si="10"/>
        <v>229</v>
      </c>
      <c r="J10" s="34">
        <f t="shared" si="10"/>
        <v>2936</v>
      </c>
      <c r="K10" s="34">
        <f t="shared" si="10"/>
        <v>2919</v>
      </c>
      <c r="L10" s="34">
        <f t="shared" si="10"/>
        <v>2.359835482339888</v>
      </c>
      <c r="M10" s="34">
        <f t="shared" si="10"/>
        <v>3.467756051244033</v>
      </c>
      <c r="N10" s="34">
        <f t="shared" si="10"/>
        <v>172.7058823529412</v>
      </c>
      <c r="O10" s="34">
        <f t="shared" si="10"/>
        <v>2.2373071298657594</v>
      </c>
      <c r="P10" s="35"/>
      <c r="Q10" s="34">
        <f t="shared" si="10"/>
        <v>21.3</v>
      </c>
      <c r="R10" s="34">
        <f t="shared" si="10"/>
        <v>30.2</v>
      </c>
      <c r="S10" s="35">
        <f t="shared" si="10"/>
        <v>16.9</v>
      </c>
      <c r="T10" s="34">
        <f t="shared" si="10"/>
        <v>1.3283796034387378</v>
      </c>
      <c r="U10" s="34">
        <f t="shared" si="10"/>
        <v>1.4800069429571505</v>
      </c>
      <c r="V10" s="34">
        <f>MAX(V24:V142)</f>
        <v>3.2790697674418605</v>
      </c>
      <c r="W10" s="35">
        <f t="shared" si="10"/>
        <v>0.5157506570757934</v>
      </c>
      <c r="X10" s="34">
        <f t="shared" si="10"/>
        <v>1</v>
      </c>
      <c r="Y10" s="34">
        <f t="shared" si="10"/>
        <v>0.9</v>
      </c>
      <c r="Z10" s="34">
        <f t="shared" si="10"/>
        <v>0.39999999999999997</v>
      </c>
      <c r="AB10" s="11" t="s">
        <v>47</v>
      </c>
      <c r="AC10" s="44">
        <v>2.7722408823393327</v>
      </c>
      <c r="AD10" s="44">
        <v>4.069295256090906</v>
      </c>
      <c r="AE10" s="44">
        <v>-2.697441548224123</v>
      </c>
      <c r="AF10" s="44">
        <v>1.346211977891965</v>
      </c>
      <c r="AH10" s="44"/>
      <c r="AI10" s="44"/>
      <c r="AJ10" s="44"/>
      <c r="AK10" s="44"/>
      <c r="AV10" s="36">
        <v>-11.475</v>
      </c>
      <c r="AW10" s="37"/>
      <c r="AX10" s="37">
        <v>7</v>
      </c>
      <c r="AY10" s="38"/>
      <c r="BC10" s="25" t="s">
        <v>69</v>
      </c>
      <c r="BN10" s="36">
        <v>1.735731935227449</v>
      </c>
      <c r="BQ10" s="38">
        <v>15</v>
      </c>
      <c r="BT10" s="36">
        <v>-11.475</v>
      </c>
      <c r="BV10" s="37">
        <v>7</v>
      </c>
      <c r="BW10" s="38"/>
      <c r="BY10" s="36">
        <v>-0.5286310741694289</v>
      </c>
      <c r="BZ10" s="37">
        <v>15</v>
      </c>
      <c r="CB10" s="38"/>
    </row>
    <row r="11" spans="1:80" ht="13.5">
      <c r="A11" s="41" t="s">
        <v>40</v>
      </c>
      <c r="B11" s="42">
        <f aca="true" t="shared" si="11" ref="B11:O11">COUNT(B24:B142)</f>
        <v>119</v>
      </c>
      <c r="C11" s="42">
        <f t="shared" si="11"/>
        <v>119</v>
      </c>
      <c r="D11" s="43">
        <f t="shared" si="11"/>
        <v>119</v>
      </c>
      <c r="E11" s="42">
        <f t="shared" si="11"/>
        <v>119</v>
      </c>
      <c r="F11" s="42">
        <f t="shared" si="11"/>
        <v>119</v>
      </c>
      <c r="G11" s="42">
        <f t="shared" si="11"/>
        <v>119</v>
      </c>
      <c r="H11" s="43">
        <f t="shared" si="11"/>
        <v>119</v>
      </c>
      <c r="I11" s="42">
        <f t="shared" si="11"/>
        <v>119</v>
      </c>
      <c r="J11" s="42">
        <f t="shared" si="11"/>
        <v>119</v>
      </c>
      <c r="K11" s="43">
        <f t="shared" si="11"/>
        <v>119</v>
      </c>
      <c r="L11" s="42">
        <f t="shared" si="11"/>
        <v>119</v>
      </c>
      <c r="M11" s="42">
        <f t="shared" si="11"/>
        <v>119</v>
      </c>
      <c r="N11" s="42">
        <f t="shared" si="11"/>
        <v>119</v>
      </c>
      <c r="O11" s="42">
        <f t="shared" si="11"/>
        <v>119</v>
      </c>
      <c r="P11" s="43"/>
      <c r="Q11" s="42">
        <f aca="true" t="shared" si="12" ref="Q11:Z11">COUNT(Q24:Q142)</f>
        <v>119</v>
      </c>
      <c r="R11" s="42">
        <f t="shared" si="12"/>
        <v>119</v>
      </c>
      <c r="S11" s="43">
        <f t="shared" si="12"/>
        <v>119</v>
      </c>
      <c r="T11" s="42">
        <f t="shared" si="12"/>
        <v>118</v>
      </c>
      <c r="U11" s="42">
        <f t="shared" si="12"/>
        <v>118</v>
      </c>
      <c r="V11" s="42">
        <f t="shared" si="12"/>
        <v>118</v>
      </c>
      <c r="W11" s="43">
        <f t="shared" si="12"/>
        <v>118</v>
      </c>
      <c r="X11" s="42">
        <f t="shared" si="12"/>
        <v>119</v>
      </c>
      <c r="Y11" s="42">
        <f t="shared" si="12"/>
        <v>119</v>
      </c>
      <c r="Z11" s="42">
        <f t="shared" si="12"/>
        <v>119</v>
      </c>
      <c r="AB11" s="10" t="s">
        <v>48</v>
      </c>
      <c r="AC11" s="47">
        <v>0.006471486976278537</v>
      </c>
      <c r="AD11" s="47">
        <v>8.557825537209307E-05</v>
      </c>
      <c r="AE11" s="47">
        <v>0.008011209726004692</v>
      </c>
      <c r="AF11" s="47">
        <v>0.18081462528917414</v>
      </c>
      <c r="AH11" s="71"/>
      <c r="AI11" s="71"/>
      <c r="AJ11" s="71"/>
      <c r="AK11" s="71"/>
      <c r="AV11" s="36">
        <v>-10.7</v>
      </c>
      <c r="AW11" s="37">
        <v>22</v>
      </c>
      <c r="AX11" s="37"/>
      <c r="AY11" s="38"/>
      <c r="BC11" t="s">
        <v>70</v>
      </c>
      <c r="BD11" s="25" t="s">
        <v>71</v>
      </c>
      <c r="BN11" s="36">
        <v>1.6668688311046507</v>
      </c>
      <c r="BQ11" s="38">
        <v>15</v>
      </c>
      <c r="BT11" s="36">
        <v>-10.7</v>
      </c>
      <c r="BU11" s="37">
        <v>22</v>
      </c>
      <c r="BW11" s="38"/>
      <c r="BY11" s="36">
        <v>-0.22830775336884085</v>
      </c>
      <c r="BZ11" s="37">
        <v>15</v>
      </c>
      <c r="CB11" s="38"/>
    </row>
    <row r="12" spans="1:80" ht="13.5">
      <c r="A12" s="33" t="s">
        <v>41</v>
      </c>
      <c r="B12" s="44"/>
      <c r="C12" s="44"/>
      <c r="D12" s="35">
        <f>D4*SQRT(D11)/D5</f>
        <v>2.7722408823393327</v>
      </c>
      <c r="E12" s="44"/>
      <c r="F12" s="44"/>
      <c r="G12" s="44">
        <f>(G4-1)*SQRT(G11)/G5</f>
        <v>3.458176043110885</v>
      </c>
      <c r="H12" s="35">
        <f>H4*SQRT(H11)/H5</f>
        <v>8.342096448053235</v>
      </c>
      <c r="I12" s="44"/>
      <c r="J12" s="44"/>
      <c r="K12" s="35">
        <f>K4*SQRT(K11)/K5</f>
        <v>4.069295256090906</v>
      </c>
      <c r="L12" s="44"/>
      <c r="M12" s="44"/>
      <c r="N12" s="44">
        <f>(N4-1)*SQRT(N11)/N5</f>
        <v>3.3859902522864167</v>
      </c>
      <c r="O12" s="44">
        <f>O4*SQRT(O11)/O5</f>
        <v>8.164877745782478</v>
      </c>
      <c r="P12" s="35"/>
      <c r="Q12" s="44"/>
      <c r="R12" s="44"/>
      <c r="S12" s="35">
        <f>S4*SQRT(S11)/S5</f>
        <v>-2.697441548224123</v>
      </c>
      <c r="T12" s="44"/>
      <c r="U12" s="44"/>
      <c r="V12" s="44">
        <f>(V4-1)*SQRT(V11)/V5</f>
        <v>-1.2871600122828315</v>
      </c>
      <c r="W12" s="35">
        <f>W4*SQRT(W11)/W5</f>
        <v>-4.034960981191026</v>
      </c>
      <c r="X12" s="44"/>
      <c r="Y12" s="44"/>
      <c r="Z12" s="44">
        <f>Z4*SQRT(Z11)/Z5</f>
        <v>1.346211977891965</v>
      </c>
      <c r="AB12" s="75" t="s">
        <v>52</v>
      </c>
      <c r="AC12" s="6"/>
      <c r="AD12" s="6"/>
      <c r="AE12" s="6"/>
      <c r="AF12" s="6"/>
      <c r="AV12" s="36">
        <v>-10.7</v>
      </c>
      <c r="AW12" s="37">
        <v>8</v>
      </c>
      <c r="AX12" s="37"/>
      <c r="AY12" s="38"/>
      <c r="BN12" s="36">
        <v>1.4328235789180301</v>
      </c>
      <c r="BQ12" s="38">
        <v>15</v>
      </c>
      <c r="BT12" s="36">
        <v>-10.7</v>
      </c>
      <c r="BU12" s="37">
        <v>8</v>
      </c>
      <c r="BW12" s="38"/>
      <c r="BY12" s="36">
        <v>-0.22830775336884085</v>
      </c>
      <c r="BZ12" s="37">
        <v>25</v>
      </c>
      <c r="CB12" s="38"/>
    </row>
    <row r="13" spans="1:80" ht="13.5">
      <c r="A13" s="26" t="s">
        <v>43</v>
      </c>
      <c r="B13" s="45"/>
      <c r="C13" s="45"/>
      <c r="D13" s="46">
        <f>TDIST(ABS(D12),D11-1,2)</f>
        <v>0.006471486976278537</v>
      </c>
      <c r="E13" s="45"/>
      <c r="F13" s="45"/>
      <c r="G13" s="47">
        <f>TDIST(ABS(G12),G11-1,2)</f>
        <v>0.0007572206779102476</v>
      </c>
      <c r="H13" s="46">
        <f>TDIST(ABS(H12),H11-1,2)</f>
        <v>1.5705827896752175E-13</v>
      </c>
      <c r="I13" s="45"/>
      <c r="J13" s="45"/>
      <c r="K13" s="46">
        <f>TDIST(ABS(K12),K11-1,2)</f>
        <v>8.557825537209307E-05</v>
      </c>
      <c r="L13" s="45"/>
      <c r="M13" s="45"/>
      <c r="N13" s="47">
        <f>TDIST(ABS(N12),N11-1,2)</f>
        <v>0.0009638814971413423</v>
      </c>
      <c r="O13" s="47">
        <f>TDIST(ABS(O12),O11-1,2)</f>
        <v>4.022059616175991E-13</v>
      </c>
      <c r="P13" s="46"/>
      <c r="Q13" s="45"/>
      <c r="R13" s="45"/>
      <c r="S13" s="46">
        <f>TDIST(ABS(S12),S11-1,2)</f>
        <v>0.008011209726004692</v>
      </c>
      <c r="T13" s="45"/>
      <c r="U13" s="45"/>
      <c r="V13" s="47">
        <f>TDIST(ABS(V12),V11-1,2)</f>
        <v>0.20057910534782364</v>
      </c>
      <c r="W13" s="46">
        <f>TDIST(ABS(W12),W11-1,2)</f>
        <v>9.778186524426262E-05</v>
      </c>
      <c r="X13" s="45"/>
      <c r="Y13" s="45"/>
      <c r="Z13" s="47">
        <f>TDIST(ABS(Z12),Z11-1,2)</f>
        <v>0.18081462528917414</v>
      </c>
      <c r="AB13" s="67" t="s">
        <v>53</v>
      </c>
      <c r="AC13" s="7">
        <f>AC$6-TINV(0.05,118)*AC$7/SQRT(119)</f>
        <v>19.47412757741033</v>
      </c>
      <c r="AD13" s="7">
        <f>AD$6-TINV(0.05,118)*AD$7/SQRT(119)</f>
        <v>75.015614605686</v>
      </c>
      <c r="AE13" s="7">
        <f>AE$6-TINV(0.05,118)*AE$7/SQRT(119)</f>
        <v>-1.9133717883562302</v>
      </c>
      <c r="AF13" s="7">
        <f>AF$6-TINV(0.05,118)*AF$7/SQRT(119)</f>
        <v>-0.005936922414744097</v>
      </c>
      <c r="AV13" s="36">
        <v>-10.7</v>
      </c>
      <c r="AW13" s="37">
        <v>15</v>
      </c>
      <c r="AX13" s="37"/>
      <c r="AY13" s="38"/>
      <c r="BN13" s="36">
        <v>-0.7120631114143579</v>
      </c>
      <c r="BP13" s="37">
        <v>23</v>
      </c>
      <c r="BQ13" s="38"/>
      <c r="BT13" s="36">
        <v>-10.7</v>
      </c>
      <c r="BU13" s="37">
        <v>15</v>
      </c>
      <c r="BW13" s="38"/>
      <c r="BY13" s="36">
        <v>0.05933680818306433</v>
      </c>
      <c r="BZ13" s="37">
        <v>25</v>
      </c>
      <c r="CB13" s="38"/>
    </row>
    <row r="14" spans="1:80" ht="13.5">
      <c r="A14" s="140" t="s">
        <v>170</v>
      </c>
      <c r="B14" s="25" t="s">
        <v>171</v>
      </c>
      <c r="D14" s="34">
        <f>D4-TINV(0.05,D11-1)*D5/SQRT(D11)</f>
        <v>19.47412757741033</v>
      </c>
      <c r="H14" s="34">
        <f>H4-TINV(0.05,H11-1)*H5/SQRT(H11)</f>
        <v>0.22822280795408478</v>
      </c>
      <c r="K14" s="34">
        <f>K4-TINV(0.05,K11-1)*K5/SQRT(K11)</f>
        <v>75.015614605686</v>
      </c>
      <c r="O14" s="49">
        <f>O4-TINV(0.05,O11-1)*O5/SQRT(O11)</f>
        <v>0.3004589555701896</v>
      </c>
      <c r="P14" s="44">
        <f>10^O14</f>
        <v>1.9973719913064956</v>
      </c>
      <c r="S14" s="34">
        <f>S4-TINV(0.05,S11-1)*S5/SQRT(S11)</f>
        <v>-1.9133717883562302</v>
      </c>
      <c r="W14" s="34">
        <f>W4-TINV(0.05,W11-1)*W5/SQRT(W11)</f>
        <v>-0.11289647247032177</v>
      </c>
      <c r="AA14" s="68"/>
      <c r="AB14" s="10" t="s">
        <v>54</v>
      </c>
      <c r="AC14" s="8">
        <f>AC$6+TINV(0.05,118)*AC$7/SQRT(119)</f>
        <v>116.86200687637118</v>
      </c>
      <c r="AD14" s="8">
        <f>AD$6+TINV(0.05,118)*AD$7/SQRT(119)</f>
        <v>217.23648623465016</v>
      </c>
      <c r="AE14" s="8">
        <f>AE$6+TINV(0.05,118)*AE$7/SQRT(119)</f>
        <v>-0.2933509007193993</v>
      </c>
      <c r="AF14" s="8">
        <f>AF$6+TINV(0.05,118)*AF$7/SQRT(119)</f>
        <v>0.031147006448357557</v>
      </c>
      <c r="AG14" s="68"/>
      <c r="AV14" s="36">
        <v>-3.75</v>
      </c>
      <c r="AW14" s="37">
        <v>15</v>
      </c>
      <c r="AX14" s="37"/>
      <c r="AY14" s="38"/>
      <c r="BC14" s="25" t="s">
        <v>42</v>
      </c>
      <c r="BN14" s="36">
        <v>-0.7120631114143579</v>
      </c>
      <c r="BP14" s="37">
        <v>7</v>
      </c>
      <c r="BQ14" s="38"/>
      <c r="BT14" s="36">
        <v>-3.75</v>
      </c>
      <c r="BU14" s="37">
        <v>15</v>
      </c>
      <c r="BW14" s="38"/>
      <c r="BY14" s="36">
        <v>0.05933680818306433</v>
      </c>
      <c r="BZ14" s="37">
        <v>15</v>
      </c>
      <c r="CB14" s="38"/>
    </row>
    <row r="15" spans="2:80" ht="13.5">
      <c r="B15" s="25" t="s">
        <v>172</v>
      </c>
      <c r="D15" s="34">
        <f>D4+TINV(0.05,D11-1)*D5/SQRT(D11)</f>
        <v>116.86200687637118</v>
      </c>
      <c r="H15" s="34">
        <f>H4+TINV(0.05,H11-1)*H5/SQRT(H11)</f>
        <v>0.3703025863660685</v>
      </c>
      <c r="K15" s="34">
        <f>K4+TINV(0.05,K11-1)*K5/SQRT(K11)</f>
        <v>217.23648623465016</v>
      </c>
      <c r="O15" s="49">
        <f>O4+TINV(0.05,O11-1)*O5/SQRT(O11)</f>
        <v>0.49286913364899815</v>
      </c>
      <c r="P15" s="44">
        <f>10^O15</f>
        <v>3.1107788220518597</v>
      </c>
      <c r="S15" s="34">
        <f>S4+TINV(0.05,S11-1)*S5/SQRT(S11)</f>
        <v>-0.2933509007193993</v>
      </c>
      <c r="W15" s="34">
        <f>W4+TINV(0.05,W11-1)*W5/SQRT(W11)</f>
        <v>-0.03855886437754984</v>
      </c>
      <c r="AA15" s="69"/>
      <c r="AB15" s="69"/>
      <c r="AC15" s="69"/>
      <c r="AD15" s="69"/>
      <c r="AE15" s="69"/>
      <c r="AF15" s="69"/>
      <c r="AG15" s="69"/>
      <c r="AV15" s="36">
        <v>-3.75</v>
      </c>
      <c r="AW15" s="37">
        <v>25</v>
      </c>
      <c r="AX15" s="37"/>
      <c r="AY15" s="38"/>
      <c r="BC15" s="25" t="s">
        <v>44</v>
      </c>
      <c r="BN15" s="36">
        <v>-0.2894481231141661</v>
      </c>
      <c r="BO15" s="37">
        <v>22</v>
      </c>
      <c r="BQ15" s="38"/>
      <c r="BT15" s="36">
        <v>-3.75</v>
      </c>
      <c r="BU15" s="37">
        <v>25</v>
      </c>
      <c r="BW15" s="38"/>
      <c r="BY15" s="36"/>
      <c r="CB15" s="38"/>
    </row>
    <row r="16" spans="2:80" ht="13.5">
      <c r="B16" s="49"/>
      <c r="C16" s="49"/>
      <c r="D16" s="49"/>
      <c r="E16" s="49">
        <f>CORREL($E$24:$E$142,E$24:E$142)</f>
        <v>1</v>
      </c>
      <c r="F16" s="49">
        <f>CORREL($F$24:$F$142,F$24:F$142)</f>
        <v>0.9999999999999998</v>
      </c>
      <c r="G16" s="49"/>
      <c r="H16" s="49">
        <f>CORREL($H$24:$H$142,H$24:H$142)</f>
        <v>1.0000000000000002</v>
      </c>
      <c r="I16" s="49"/>
      <c r="J16" s="49"/>
      <c r="K16" s="49"/>
      <c r="L16" s="49">
        <f>CORREL($E$24:$E$142,L$24:L$142)</f>
        <v>0.6739508814199955</v>
      </c>
      <c r="M16" s="49">
        <f>CORREL($F$24:$F$142,M$24:M$142)</f>
        <v>0.8936024117694437</v>
      </c>
      <c r="N16" s="49"/>
      <c r="O16" s="49">
        <f>CORREL($H$24:$H$142,O$24:O$142)</f>
        <v>0.930665201552229</v>
      </c>
      <c r="P16" s="49"/>
      <c r="Q16" s="49">
        <f>CORREL($B$24:$B$142,Q$24:Q$142)</f>
        <v>-0.0157338428228583</v>
      </c>
      <c r="R16" s="49">
        <f>CORREL($C$24:$C$142,R$24:R$142)</f>
        <v>0.48661312156894854</v>
      </c>
      <c r="S16" s="49">
        <f>CORREL($D$24:$D$142,S$24:S$142)</f>
        <v>0.3929738656787694</v>
      </c>
      <c r="T16" s="49">
        <f>CORREL($E$24:$E$142,T$24:T$142)</f>
        <v>-0.03437547275749001</v>
      </c>
      <c r="U16" s="49">
        <f>CORREL($F$24:$F$142,U$24:U$142)</f>
        <v>0.2609300843529614</v>
      </c>
      <c r="V16" s="49">
        <f>CORREL($G$24:$G$142,V$24:V$142)</f>
        <v>0.26522388288713244</v>
      </c>
      <c r="W16" s="49">
        <f>CORREL($H$24:$H$142,W$24:W$142)</f>
        <v>-0.0012936631905440625</v>
      </c>
      <c r="AA16" s="34"/>
      <c r="AB16" s="34"/>
      <c r="AC16" s="34"/>
      <c r="AD16" s="34"/>
      <c r="AE16" s="34"/>
      <c r="AF16" s="34"/>
      <c r="AG16" s="34"/>
      <c r="AL16" s="25" t="s">
        <v>175</v>
      </c>
      <c r="AN16" s="25">
        <v>0.75</v>
      </c>
      <c r="AO16" s="25">
        <v>0</v>
      </c>
      <c r="AV16" s="36">
        <v>1.4</v>
      </c>
      <c r="AW16" s="37">
        <v>25</v>
      </c>
      <c r="AX16" s="37"/>
      <c r="AY16" s="38"/>
      <c r="BC16" s="25" t="s">
        <v>45</v>
      </c>
      <c r="BN16" s="36">
        <v>-0.2894481231141661</v>
      </c>
      <c r="BO16" s="37">
        <v>8</v>
      </c>
      <c r="BQ16" s="38"/>
      <c r="BT16" s="36">
        <v>1.4</v>
      </c>
      <c r="BU16" s="37">
        <v>25</v>
      </c>
      <c r="BW16" s="38"/>
      <c r="BY16" s="36">
        <v>-0.08325382094369305</v>
      </c>
      <c r="BZ16" s="37">
        <v>25</v>
      </c>
      <c r="CB16" s="38"/>
    </row>
    <row r="17" spans="2:80" ht="14.25" thickBot="1"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 t="s">
        <v>28</v>
      </c>
      <c r="N17" s="49">
        <f>QUARTILE($N$24:$N$142,2)</f>
        <v>1.7794117647058822</v>
      </c>
      <c r="O17" s="49"/>
      <c r="P17" s="49"/>
      <c r="Q17" s="49">
        <f>CORREL($Q$24:$Q$142,Q$24:Q$142)</f>
        <v>1</v>
      </c>
      <c r="R17" s="49">
        <f>CORREL($Q$24:$Q$142,R$24:R$142)</f>
        <v>0.44487789280830004</v>
      </c>
      <c r="S17" s="49">
        <f>CORREL($Q$24:$Q$142,S$24:S$142)</f>
        <v>-0.3716256913763111</v>
      </c>
      <c r="T17" s="49"/>
      <c r="U17" s="49"/>
      <c r="V17" s="49"/>
      <c r="W17" s="49"/>
      <c r="AA17" s="34"/>
      <c r="AB17" s="34"/>
      <c r="AC17" s="34"/>
      <c r="AD17" s="34"/>
      <c r="AE17" s="34"/>
      <c r="AF17" s="34"/>
      <c r="AG17" s="34"/>
      <c r="AN17" s="25">
        <f>AN16</f>
        <v>0.75</v>
      </c>
      <c r="AO17" s="25">
        <v>30</v>
      </c>
      <c r="AV17" s="36">
        <v>1.4</v>
      </c>
      <c r="AW17" s="37">
        <v>15</v>
      </c>
      <c r="AX17" s="37"/>
      <c r="AY17" s="38"/>
      <c r="BC17" s="25" t="s">
        <v>46</v>
      </c>
      <c r="BN17" s="36">
        <v>-0.2894481231141661</v>
      </c>
      <c r="BO17" s="37">
        <v>15</v>
      </c>
      <c r="BQ17" s="38"/>
      <c r="BT17" s="36">
        <v>1.4</v>
      </c>
      <c r="BU17" s="37">
        <v>15</v>
      </c>
      <c r="BW17" s="38"/>
      <c r="BY17" s="36">
        <v>-0.08325382094369305</v>
      </c>
      <c r="BZ17" s="37">
        <v>5</v>
      </c>
      <c r="CB17" s="38"/>
    </row>
    <row r="18" spans="2:80" ht="14.25" thickBot="1">
      <c r="B18" s="49"/>
      <c r="C18" s="49"/>
      <c r="D18" s="49"/>
      <c r="E18" s="49"/>
      <c r="F18" s="49"/>
      <c r="G18" s="49"/>
      <c r="H18" s="49"/>
      <c r="I18" s="49"/>
      <c r="J18" s="49" t="s">
        <v>140</v>
      </c>
      <c r="K18" s="65">
        <f>COUNTIF($K$24:$K$142,"&gt;0")</f>
        <v>96</v>
      </c>
      <c r="L18" s="49"/>
      <c r="M18" s="132" t="s">
        <v>142</v>
      </c>
      <c r="N18" s="49">
        <f>QUARTILE($N$24:$N$142,1)</f>
        <v>1.1449883449883451</v>
      </c>
      <c r="O18" s="49"/>
      <c r="P18" s="49"/>
      <c r="Q18" s="49"/>
      <c r="R18" s="49" t="s">
        <v>140</v>
      </c>
      <c r="S18" s="65">
        <f>COUNTIF($S$24:$S$142,"&gt;0")</f>
        <v>42</v>
      </c>
      <c r="T18" s="49"/>
      <c r="U18" s="49"/>
      <c r="V18" s="49"/>
      <c r="W18" s="49"/>
      <c r="AA18" s="39"/>
      <c r="AB18" s="39"/>
      <c r="AC18" s="39"/>
      <c r="AD18" s="39"/>
      <c r="AE18" s="39"/>
      <c r="AF18" s="39"/>
      <c r="AG18" s="39"/>
      <c r="AH18" s="24"/>
      <c r="AI18" s="106" t="s">
        <v>113</v>
      </c>
      <c r="AV18" s="36"/>
      <c r="AW18" s="37"/>
      <c r="AX18" s="37"/>
      <c r="AY18" s="38"/>
      <c r="BN18" s="36">
        <v>0.05879400991352157</v>
      </c>
      <c r="BO18" s="37">
        <v>15</v>
      </c>
      <c r="BQ18" s="38"/>
      <c r="BT18" s="36"/>
      <c r="BW18" s="38"/>
      <c r="BY18" s="36"/>
      <c r="CB18" s="38"/>
    </row>
    <row r="19" spans="2:80" ht="13.5">
      <c r="B19" s="49"/>
      <c r="C19" s="49"/>
      <c r="D19" s="49"/>
      <c r="E19" s="49"/>
      <c r="F19" s="49"/>
      <c r="G19" s="49"/>
      <c r="H19" s="49"/>
      <c r="I19" s="49"/>
      <c r="J19" s="64" t="s">
        <v>141</v>
      </c>
      <c r="K19" s="65">
        <f>COUNTIF($K$24:$K$142,"&lt;0")</f>
        <v>20</v>
      </c>
      <c r="L19" s="49"/>
      <c r="M19" s="49"/>
      <c r="N19" s="49">
        <f>QUARTILE($N$24:$N$142,3)</f>
        <v>3.7411764705882353</v>
      </c>
      <c r="O19" s="49"/>
      <c r="P19" s="49"/>
      <c r="Q19" s="49"/>
      <c r="R19" s="64" t="s">
        <v>141</v>
      </c>
      <c r="S19" s="65">
        <f>COUNTIF($S$24:$S$142,"&lt;0")</f>
        <v>77</v>
      </c>
      <c r="T19" s="49"/>
      <c r="U19" s="49"/>
      <c r="V19" s="49"/>
      <c r="W19" s="49">
        <f>10^W4</f>
        <v>0.8399865489395851</v>
      </c>
      <c r="AA19" s="34"/>
      <c r="AB19" s="34"/>
      <c r="AC19" s="34"/>
      <c r="AD19" s="34"/>
      <c r="AE19" s="34"/>
      <c r="AF19" s="34"/>
      <c r="AG19" s="34"/>
      <c r="AH19" s="24"/>
      <c r="AI19" s="56" t="s">
        <v>114</v>
      </c>
      <c r="AN19" s="25">
        <f>AV84</f>
        <v>18.75</v>
      </c>
      <c r="AO19" s="25">
        <v>0</v>
      </c>
      <c r="AV19" s="36">
        <v>-1.8</v>
      </c>
      <c r="AW19" s="37">
        <v>25</v>
      </c>
      <c r="AX19" s="37"/>
      <c r="AY19" s="38"/>
      <c r="BD19" s="25">
        <v>2.5</v>
      </c>
      <c r="BN19" s="36">
        <v>0.05879400991352157</v>
      </c>
      <c r="BO19" s="37">
        <v>25</v>
      </c>
      <c r="BQ19" s="38"/>
      <c r="BT19" s="36">
        <v>-1.8</v>
      </c>
      <c r="BU19" s="37">
        <v>25</v>
      </c>
      <c r="BW19" s="38"/>
      <c r="BY19" s="36">
        <v>-0.22830775336884085</v>
      </c>
      <c r="BZ19" s="37">
        <v>15</v>
      </c>
      <c r="CB19" s="38"/>
    </row>
    <row r="20" spans="2:80" ht="13.5">
      <c r="B20" s="49"/>
      <c r="C20" s="49"/>
      <c r="D20" s="49"/>
      <c r="E20" s="49"/>
      <c r="F20" s="49"/>
      <c r="G20" s="49"/>
      <c r="H20" s="49"/>
      <c r="I20" s="49"/>
      <c r="J20" s="64"/>
      <c r="K20" s="65"/>
      <c r="L20" s="49"/>
      <c r="M20" s="49"/>
      <c r="N20" s="49"/>
      <c r="O20" s="49"/>
      <c r="P20" s="49"/>
      <c r="Q20" s="49"/>
      <c r="R20" s="64"/>
      <c r="S20" s="65"/>
      <c r="T20" s="49"/>
      <c r="U20" s="49"/>
      <c r="V20" s="49"/>
      <c r="W20" s="49"/>
      <c r="AA20" s="34"/>
      <c r="AB20" s="34"/>
      <c r="AC20" s="34"/>
      <c r="AD20" s="34"/>
      <c r="AE20" s="34"/>
      <c r="AF20" s="34"/>
      <c r="AG20" s="34"/>
      <c r="AH20" s="50"/>
      <c r="AI20" s="56" t="s">
        <v>115</v>
      </c>
      <c r="AN20" s="25">
        <f>AN19</f>
        <v>18.75</v>
      </c>
      <c r="AO20" s="25">
        <v>30</v>
      </c>
      <c r="AV20" s="36">
        <v>-1.8</v>
      </c>
      <c r="AW20" s="37">
        <v>5</v>
      </c>
      <c r="AX20" s="37"/>
      <c r="AY20" s="38"/>
      <c r="AZ20" s="25" t="s">
        <v>3</v>
      </c>
      <c r="BN20" s="36">
        <v>0.5726987574654412</v>
      </c>
      <c r="BO20" s="37">
        <v>25</v>
      </c>
      <c r="BQ20" s="38"/>
      <c r="BT20" s="36">
        <v>-1.8</v>
      </c>
      <c r="BU20" s="37">
        <v>5</v>
      </c>
      <c r="BW20" s="38"/>
      <c r="BY20" s="36">
        <v>-0.22830775336884085</v>
      </c>
      <c r="BZ20" s="37">
        <v>5</v>
      </c>
      <c r="CB20" s="38"/>
    </row>
    <row r="21" spans="2:80" ht="13.5">
      <c r="B21" s="49"/>
      <c r="C21" s="49"/>
      <c r="D21" s="49"/>
      <c r="E21" s="49"/>
      <c r="F21" s="49"/>
      <c r="G21" s="49"/>
      <c r="H21" s="49"/>
      <c r="I21" s="49"/>
      <c r="J21" s="64"/>
      <c r="K21" s="65"/>
      <c r="L21" s="49"/>
      <c r="M21" s="49"/>
      <c r="N21" s="49"/>
      <c r="O21" s="49"/>
      <c r="P21" s="49"/>
      <c r="Q21" s="49"/>
      <c r="R21" s="64"/>
      <c r="S21" s="65"/>
      <c r="T21" s="49"/>
      <c r="U21" s="49"/>
      <c r="V21" s="49"/>
      <c r="W21" s="49"/>
      <c r="AA21" s="34"/>
      <c r="AB21" s="34"/>
      <c r="AC21" s="34"/>
      <c r="AD21" s="34"/>
      <c r="AE21" s="34"/>
      <c r="AF21" s="34"/>
      <c r="AG21" s="34"/>
      <c r="AH21" s="50"/>
      <c r="AI21" s="56" t="s">
        <v>116</v>
      </c>
      <c r="AV21" s="36"/>
      <c r="AW21" s="37"/>
      <c r="AX21" s="37"/>
      <c r="AY21" s="38"/>
      <c r="BN21" s="36">
        <v>0.5726987574654412</v>
      </c>
      <c r="BO21" s="37">
        <v>15</v>
      </c>
      <c r="BQ21" s="38"/>
      <c r="BT21" s="36"/>
      <c r="BW21" s="38"/>
      <c r="BY21" s="36">
        <v>0.05933680818306433</v>
      </c>
      <c r="BZ21" s="37">
        <v>5</v>
      </c>
      <c r="CB21" s="38"/>
    </row>
    <row r="22" spans="1:80" ht="13.5">
      <c r="A22" s="23"/>
      <c r="B22" s="142" t="s">
        <v>35</v>
      </c>
      <c r="C22" s="143"/>
      <c r="D22" s="143"/>
      <c r="E22" s="143"/>
      <c r="F22" s="143"/>
      <c r="G22" s="143"/>
      <c r="H22" s="144"/>
      <c r="I22" s="142" t="s">
        <v>36</v>
      </c>
      <c r="J22" s="143"/>
      <c r="K22" s="143"/>
      <c r="L22" s="143"/>
      <c r="M22" s="143"/>
      <c r="N22" s="143"/>
      <c r="O22" s="143"/>
      <c r="P22" s="126"/>
      <c r="Q22" s="143" t="s">
        <v>37</v>
      </c>
      <c r="R22" s="143"/>
      <c r="S22" s="143"/>
      <c r="T22" s="143"/>
      <c r="U22" s="143"/>
      <c r="V22" s="143"/>
      <c r="W22" s="144"/>
      <c r="X22" s="143" t="s">
        <v>17</v>
      </c>
      <c r="Y22" s="143"/>
      <c r="Z22" s="143"/>
      <c r="AA22" s="34"/>
      <c r="AB22" s="34"/>
      <c r="AC22" s="34"/>
      <c r="AD22" s="34"/>
      <c r="AE22" s="34"/>
      <c r="AF22" s="34"/>
      <c r="AG22" s="34"/>
      <c r="AH22" s="50"/>
      <c r="AI22" s="50"/>
      <c r="AJ22" s="50"/>
      <c r="AK22" s="50"/>
      <c r="AN22" s="25">
        <v>0</v>
      </c>
      <c r="AO22" s="25">
        <f>AV57</f>
        <v>18.675</v>
      </c>
      <c r="AV22" s="36">
        <v>-3.75</v>
      </c>
      <c r="AW22" s="37">
        <v>15</v>
      </c>
      <c r="AX22" s="37"/>
      <c r="AY22" s="38"/>
      <c r="BN22" s="36"/>
      <c r="BQ22" s="38"/>
      <c r="BT22" s="36">
        <v>-3.75</v>
      </c>
      <c r="BU22" s="37">
        <v>15</v>
      </c>
      <c r="BW22" s="38"/>
      <c r="BY22" s="36">
        <v>0.05933680818306433</v>
      </c>
      <c r="BZ22" s="37">
        <v>15</v>
      </c>
      <c r="CB22" s="38"/>
    </row>
    <row r="23" spans="1:80" ht="13.5">
      <c r="A23" s="26"/>
      <c r="B23" s="27" t="s">
        <v>0</v>
      </c>
      <c r="C23" s="28" t="s">
        <v>1</v>
      </c>
      <c r="D23" s="29" t="s">
        <v>2</v>
      </c>
      <c r="E23" s="27" t="s">
        <v>8</v>
      </c>
      <c r="F23" s="27" t="s">
        <v>9</v>
      </c>
      <c r="G23" s="27" t="s">
        <v>20</v>
      </c>
      <c r="H23" s="29" t="s">
        <v>10</v>
      </c>
      <c r="I23" s="27" t="s">
        <v>0</v>
      </c>
      <c r="J23" s="28" t="s">
        <v>1</v>
      </c>
      <c r="K23" s="29" t="s">
        <v>2</v>
      </c>
      <c r="L23" s="27" t="s">
        <v>8</v>
      </c>
      <c r="M23" s="27" t="s">
        <v>9</v>
      </c>
      <c r="N23" s="27" t="s">
        <v>20</v>
      </c>
      <c r="O23" s="27" t="s">
        <v>10</v>
      </c>
      <c r="P23" s="29"/>
      <c r="Q23" s="27" t="s">
        <v>0</v>
      </c>
      <c r="R23" s="28" t="s">
        <v>1</v>
      </c>
      <c r="S23" s="29" t="s">
        <v>2</v>
      </c>
      <c r="T23" s="27" t="s">
        <v>8</v>
      </c>
      <c r="U23" s="27" t="s">
        <v>9</v>
      </c>
      <c r="V23" s="27" t="s">
        <v>20</v>
      </c>
      <c r="W23" s="29" t="s">
        <v>10</v>
      </c>
      <c r="X23" s="27" t="s">
        <v>0</v>
      </c>
      <c r="Y23" s="28" t="s">
        <v>1</v>
      </c>
      <c r="Z23" s="27" t="s">
        <v>2</v>
      </c>
      <c r="AA23" s="70"/>
      <c r="AB23" s="70"/>
      <c r="AC23" s="70"/>
      <c r="AD23" s="70"/>
      <c r="AE23" s="70"/>
      <c r="AF23" s="70"/>
      <c r="AG23" s="70"/>
      <c r="AH23" s="50"/>
      <c r="AI23" s="50"/>
      <c r="AJ23" s="50"/>
      <c r="AK23" s="50"/>
      <c r="AN23" s="25">
        <v>25</v>
      </c>
      <c r="AO23" s="25">
        <f>AO22</f>
        <v>18.675</v>
      </c>
      <c r="AV23" s="36">
        <v>-3.75</v>
      </c>
      <c r="AW23" s="37">
        <v>5</v>
      </c>
      <c r="AX23" s="37"/>
      <c r="AY23" s="38"/>
      <c r="BC23" s="25">
        <v>1</v>
      </c>
      <c r="BD23" s="25">
        <f>BC23</f>
        <v>1</v>
      </c>
      <c r="BN23" s="36">
        <v>0.2502764576102139</v>
      </c>
      <c r="BO23" s="37">
        <v>25</v>
      </c>
      <c r="BQ23" s="38"/>
      <c r="BT23" s="36">
        <v>-3.75</v>
      </c>
      <c r="BU23" s="37">
        <v>5</v>
      </c>
      <c r="BW23" s="38"/>
      <c r="BY23" s="36">
        <v>0.4090375678903121</v>
      </c>
      <c r="BZ23" s="37">
        <v>15</v>
      </c>
      <c r="CB23" s="38"/>
    </row>
    <row r="24" spans="1:80" ht="13.5">
      <c r="A24" s="33">
        <v>1</v>
      </c>
      <c r="B24" s="25">
        <v>54</v>
      </c>
      <c r="C24" s="48">
        <v>51</v>
      </c>
      <c r="D24" s="33">
        <f aca="true" t="shared" si="13" ref="D24:D55">C24-B24</f>
        <v>-3</v>
      </c>
      <c r="E24" s="34">
        <f aca="true" t="shared" si="14" ref="E24:E87">LOG(B24)</f>
        <v>1.7323937598229686</v>
      </c>
      <c r="F24" s="34">
        <f aca="true" t="shared" si="15" ref="F24:F87">LOG(C24)</f>
        <v>1.7075701760979363</v>
      </c>
      <c r="G24" s="34">
        <f>C24/B24</f>
        <v>0.9444444444444444</v>
      </c>
      <c r="H24" s="35">
        <f>F24-E24</f>
        <v>-0.02482358372503235</v>
      </c>
      <c r="I24" s="25">
        <v>22</v>
      </c>
      <c r="J24" s="48">
        <v>30</v>
      </c>
      <c r="K24" s="33">
        <f aca="true" t="shared" si="16" ref="K24:K55">J24-I24</f>
        <v>8</v>
      </c>
      <c r="L24" s="34">
        <f aca="true" t="shared" si="17" ref="L24:L87">LOG(I24)</f>
        <v>1.3424226808222062</v>
      </c>
      <c r="M24" s="34">
        <f aca="true" t="shared" si="18" ref="M24:M87">LOG(J24)</f>
        <v>1.4771212547196624</v>
      </c>
      <c r="N24" s="34">
        <f>J24/I24</f>
        <v>1.3636363636363635</v>
      </c>
      <c r="O24" s="44">
        <f>M24-L24</f>
        <v>0.1346985738974562</v>
      </c>
      <c r="P24" s="35"/>
      <c r="Q24" s="50">
        <v>4.3</v>
      </c>
      <c r="R24" s="51">
        <v>14.1</v>
      </c>
      <c r="S24" s="141">
        <f aca="true" t="shared" si="19" ref="S24:S55">R24-Q24</f>
        <v>9.8</v>
      </c>
      <c r="T24" s="34">
        <f aca="true" t="shared" si="20" ref="T24:T87">LOG(Q24)</f>
        <v>0.6334684555795865</v>
      </c>
      <c r="U24" s="34">
        <f aca="true" t="shared" si="21" ref="U24:U87">LOG(R24)</f>
        <v>1.14921911265538</v>
      </c>
      <c r="V24" s="34">
        <f>R24/Q24</f>
        <v>3.2790697674418605</v>
      </c>
      <c r="W24" s="35">
        <f>U24-T24</f>
        <v>0.5157506570757934</v>
      </c>
      <c r="X24" s="50">
        <v>0.2</v>
      </c>
      <c r="Y24" s="51">
        <v>0.2</v>
      </c>
      <c r="Z24" s="50">
        <f aca="true" t="shared" si="22" ref="Z24:Z55">Y24-X24</f>
        <v>0</v>
      </c>
      <c r="AA24" s="44"/>
      <c r="AB24" s="44"/>
      <c r="AC24" s="44"/>
      <c r="AD24" s="44"/>
      <c r="AE24" s="44"/>
      <c r="AF24" s="44"/>
      <c r="AG24" s="44"/>
      <c r="AH24" s="50"/>
      <c r="AI24" s="50"/>
      <c r="AJ24" s="50"/>
      <c r="AK24" s="50"/>
      <c r="AV24" s="36">
        <v>1.4</v>
      </c>
      <c r="AW24" s="37">
        <v>5</v>
      </c>
      <c r="AX24" s="37"/>
      <c r="AY24" s="38"/>
      <c r="BC24" s="25">
        <v>1000</v>
      </c>
      <c r="BD24" s="25">
        <f>BC24</f>
        <v>1000</v>
      </c>
      <c r="BN24" s="36">
        <v>0.2502764576102139</v>
      </c>
      <c r="BO24" s="37">
        <v>5</v>
      </c>
      <c r="BQ24" s="38"/>
      <c r="BT24" s="36">
        <v>1.4</v>
      </c>
      <c r="BU24" s="37">
        <v>5</v>
      </c>
      <c r="BW24" s="38"/>
      <c r="BY24" s="36">
        <v>0.4090375678903121</v>
      </c>
      <c r="BZ24" s="37">
        <v>22</v>
      </c>
      <c r="CB24" s="38"/>
    </row>
    <row r="25" spans="1:80" ht="13.5">
      <c r="A25" s="33">
        <v>2</v>
      </c>
      <c r="B25" s="25">
        <v>19</v>
      </c>
      <c r="C25" s="48">
        <v>20</v>
      </c>
      <c r="D25" s="33">
        <f t="shared" si="13"/>
        <v>1</v>
      </c>
      <c r="E25" s="34">
        <f t="shared" si="14"/>
        <v>1.2787536009528289</v>
      </c>
      <c r="F25" s="34">
        <f t="shared" si="15"/>
        <v>1.3010299956639813</v>
      </c>
      <c r="G25" s="34">
        <f aca="true" t="shared" si="23" ref="G25:G88">C25/B25</f>
        <v>1.0526315789473684</v>
      </c>
      <c r="H25" s="35">
        <f aca="true" t="shared" si="24" ref="H25:H88">F25-E25</f>
        <v>0.022276394711152392</v>
      </c>
      <c r="I25" s="25">
        <v>16</v>
      </c>
      <c r="J25" s="48">
        <v>12</v>
      </c>
      <c r="K25" s="33">
        <f t="shared" si="16"/>
        <v>-4</v>
      </c>
      <c r="L25" s="34">
        <f t="shared" si="17"/>
        <v>1.2041199826559248</v>
      </c>
      <c r="M25" s="34">
        <f t="shared" si="18"/>
        <v>1.0791812460476249</v>
      </c>
      <c r="N25" s="34">
        <f aca="true" t="shared" si="25" ref="N25:N88">J25/I25</f>
        <v>0.75</v>
      </c>
      <c r="O25" s="44">
        <f aca="true" t="shared" si="26" ref="O25:O88">M25-L25</f>
        <v>-0.1249387366082999</v>
      </c>
      <c r="P25" s="35"/>
      <c r="Q25" s="50">
        <v>9.2</v>
      </c>
      <c r="R25" s="51">
        <v>5.6</v>
      </c>
      <c r="S25" s="141">
        <f t="shared" si="19"/>
        <v>-3.5999999999999996</v>
      </c>
      <c r="T25" s="34">
        <f t="shared" si="20"/>
        <v>0.9637878273455552</v>
      </c>
      <c r="U25" s="34">
        <f t="shared" si="21"/>
        <v>0.7481880270062004</v>
      </c>
      <c r="V25" s="34">
        <f aca="true" t="shared" si="27" ref="V25:V88">R25/Q25</f>
        <v>0.6086956521739131</v>
      </c>
      <c r="W25" s="35">
        <f aca="true" t="shared" si="28" ref="W25:W88">U25-T25</f>
        <v>-0.21559980033935489</v>
      </c>
      <c r="X25" s="50">
        <v>0.6</v>
      </c>
      <c r="Y25" s="51">
        <v>0.5</v>
      </c>
      <c r="Z25" s="50">
        <f t="shared" si="22"/>
        <v>-0.09999999999999998</v>
      </c>
      <c r="AA25" s="71"/>
      <c r="AB25" s="71"/>
      <c r="AC25" s="71"/>
      <c r="AD25" s="71"/>
      <c r="AE25" s="71"/>
      <c r="AF25" s="71"/>
      <c r="AG25" s="71"/>
      <c r="AH25" s="50"/>
      <c r="AI25" s="50"/>
      <c r="AJ25" s="50"/>
      <c r="AK25" s="50"/>
      <c r="AN25" s="25">
        <v>11.5</v>
      </c>
      <c r="AO25" s="25">
        <v>0</v>
      </c>
      <c r="AV25" s="36">
        <v>1.4</v>
      </c>
      <c r="AW25" s="37">
        <v>15</v>
      </c>
      <c r="AX25" s="37"/>
      <c r="AY25" s="38"/>
      <c r="BN25" s="36"/>
      <c r="BQ25" s="38"/>
      <c r="BT25" s="36">
        <v>1.4</v>
      </c>
      <c r="BU25" s="37">
        <v>15</v>
      </c>
      <c r="BW25" s="38"/>
      <c r="BY25" s="36">
        <v>0.4090375678903121</v>
      </c>
      <c r="BZ25" s="37">
        <v>8</v>
      </c>
      <c r="CB25" s="38"/>
    </row>
    <row r="26" spans="1:80" ht="13.5">
      <c r="A26" s="33">
        <v>3</v>
      </c>
      <c r="B26" s="25">
        <v>24</v>
      </c>
      <c r="C26" s="48">
        <v>51</v>
      </c>
      <c r="D26" s="33">
        <f t="shared" si="13"/>
        <v>27</v>
      </c>
      <c r="E26" s="34">
        <f t="shared" si="14"/>
        <v>1.380211241711606</v>
      </c>
      <c r="F26" s="34">
        <f t="shared" si="15"/>
        <v>1.7075701760979363</v>
      </c>
      <c r="G26" s="34">
        <f t="shared" si="23"/>
        <v>2.125</v>
      </c>
      <c r="H26" s="35">
        <f t="shared" si="24"/>
        <v>0.32735893438633035</v>
      </c>
      <c r="I26" s="25">
        <v>28</v>
      </c>
      <c r="J26" s="48">
        <v>65</v>
      </c>
      <c r="K26" s="33">
        <f t="shared" si="16"/>
        <v>37</v>
      </c>
      <c r="L26" s="34">
        <f t="shared" si="17"/>
        <v>1.4471580313422192</v>
      </c>
      <c r="M26" s="34">
        <f t="shared" si="18"/>
        <v>1.8129133566428555</v>
      </c>
      <c r="N26" s="34">
        <f t="shared" si="25"/>
        <v>2.3214285714285716</v>
      </c>
      <c r="O26" s="44">
        <f t="shared" si="26"/>
        <v>0.36575532530063626</v>
      </c>
      <c r="P26" s="35"/>
      <c r="Q26" s="50">
        <v>12.7</v>
      </c>
      <c r="R26" s="51">
        <v>9.1</v>
      </c>
      <c r="S26" s="141">
        <f t="shared" si="19"/>
        <v>-3.5999999999999996</v>
      </c>
      <c r="T26" s="34">
        <f t="shared" si="20"/>
        <v>1.1038037209559568</v>
      </c>
      <c r="U26" s="34">
        <f t="shared" si="21"/>
        <v>0.9590413923210935</v>
      </c>
      <c r="V26" s="34">
        <f t="shared" si="27"/>
        <v>0.7165354330708662</v>
      </c>
      <c r="W26" s="35">
        <f t="shared" si="28"/>
        <v>-0.14476232863486327</v>
      </c>
      <c r="X26" s="50">
        <v>0.6</v>
      </c>
      <c r="Y26" s="51">
        <v>0.6</v>
      </c>
      <c r="Z26" s="50">
        <f t="shared" si="22"/>
        <v>0</v>
      </c>
      <c r="AH26" s="50"/>
      <c r="AI26" s="50"/>
      <c r="AJ26" s="50"/>
      <c r="AK26" s="50"/>
      <c r="AN26" s="25">
        <v>25</v>
      </c>
      <c r="AO26" s="25">
        <f>AN26-AN25</f>
        <v>13.5</v>
      </c>
      <c r="AV26" s="36">
        <v>6.5</v>
      </c>
      <c r="AW26" s="37">
        <v>15</v>
      </c>
      <c r="AX26" s="37"/>
      <c r="AY26" s="38"/>
      <c r="BC26" s="25">
        <v>1</v>
      </c>
      <c r="BD26" s="25">
        <f>BC26*BD$19</f>
        <v>2.5</v>
      </c>
      <c r="BN26" s="36">
        <v>0.05879400991352157</v>
      </c>
      <c r="BO26" s="37">
        <v>15</v>
      </c>
      <c r="BQ26" s="38"/>
      <c r="BT26" s="36">
        <v>6.5</v>
      </c>
      <c r="BU26" s="37">
        <v>15</v>
      </c>
      <c r="BW26" s="38"/>
      <c r="BY26" s="36">
        <v>0.4908036505109221</v>
      </c>
      <c r="CA26" s="37">
        <v>23</v>
      </c>
      <c r="CB26" s="38"/>
    </row>
    <row r="27" spans="1:80" ht="13.5">
      <c r="A27" s="33">
        <v>4</v>
      </c>
      <c r="B27" s="25">
        <v>35</v>
      </c>
      <c r="C27" s="48">
        <v>48</v>
      </c>
      <c r="D27" s="33">
        <f t="shared" si="13"/>
        <v>13</v>
      </c>
      <c r="E27" s="34">
        <f t="shared" si="14"/>
        <v>1.5440680443502757</v>
      </c>
      <c r="F27" s="34">
        <f t="shared" si="15"/>
        <v>1.6812412373755872</v>
      </c>
      <c r="G27" s="34">
        <f t="shared" si="23"/>
        <v>1.3714285714285714</v>
      </c>
      <c r="H27" s="35">
        <f t="shared" si="24"/>
        <v>0.1371731930253115</v>
      </c>
      <c r="I27" s="25">
        <v>21</v>
      </c>
      <c r="J27" s="48">
        <v>36</v>
      </c>
      <c r="K27" s="33">
        <f t="shared" si="16"/>
        <v>15</v>
      </c>
      <c r="L27" s="34">
        <f t="shared" si="17"/>
        <v>1.3222192947339193</v>
      </c>
      <c r="M27" s="34">
        <f t="shared" si="18"/>
        <v>1.5563025007672873</v>
      </c>
      <c r="N27" s="34">
        <f t="shared" si="25"/>
        <v>1.7142857142857142</v>
      </c>
      <c r="O27" s="44">
        <f t="shared" si="26"/>
        <v>0.23408320603336796</v>
      </c>
      <c r="P27" s="35"/>
      <c r="Q27" s="50">
        <v>5.8</v>
      </c>
      <c r="R27" s="51">
        <v>8.1</v>
      </c>
      <c r="S27" s="141">
        <f t="shared" si="19"/>
        <v>2.3</v>
      </c>
      <c r="T27" s="34">
        <f t="shared" si="20"/>
        <v>0.7634279935629372</v>
      </c>
      <c r="U27" s="34">
        <f t="shared" si="21"/>
        <v>0.9084850188786497</v>
      </c>
      <c r="V27" s="34">
        <f t="shared" si="27"/>
        <v>1.396551724137931</v>
      </c>
      <c r="W27" s="35">
        <f t="shared" si="28"/>
        <v>0.14505702531571252</v>
      </c>
      <c r="X27" s="50">
        <v>0.2</v>
      </c>
      <c r="Y27" s="51">
        <v>0.2</v>
      </c>
      <c r="Z27" s="50">
        <f t="shared" si="22"/>
        <v>0</v>
      </c>
      <c r="AH27" s="50"/>
      <c r="AI27" s="50"/>
      <c r="AJ27" s="50"/>
      <c r="AK27" s="50"/>
      <c r="AV27" s="36">
        <v>6.5</v>
      </c>
      <c r="AW27" s="37">
        <v>22</v>
      </c>
      <c r="AX27" s="37"/>
      <c r="AY27" s="38"/>
      <c r="BC27" s="25">
        <v>1000</v>
      </c>
      <c r="BD27" s="25">
        <f>BC27*BD$19</f>
        <v>2500</v>
      </c>
      <c r="BN27" s="36">
        <v>0.05879400991352157</v>
      </c>
      <c r="BO27" s="37">
        <v>5</v>
      </c>
      <c r="BQ27" s="38"/>
      <c r="BT27" s="36">
        <v>6.5</v>
      </c>
      <c r="BU27" s="37">
        <v>22</v>
      </c>
      <c r="BW27" s="38"/>
      <c r="BY27" s="36">
        <v>0.4908036505109221</v>
      </c>
      <c r="CA27" s="37">
        <v>7</v>
      </c>
      <c r="CB27" s="38"/>
    </row>
    <row r="28" spans="1:80" ht="13.5">
      <c r="A28" s="33">
        <v>5</v>
      </c>
      <c r="B28" s="25">
        <v>24</v>
      </c>
      <c r="C28" s="48">
        <v>21</v>
      </c>
      <c r="D28" s="33">
        <f t="shared" si="13"/>
        <v>-3</v>
      </c>
      <c r="E28" s="34">
        <f t="shared" si="14"/>
        <v>1.380211241711606</v>
      </c>
      <c r="F28" s="34">
        <f t="shared" si="15"/>
        <v>1.3222192947339193</v>
      </c>
      <c r="G28" s="34">
        <f t="shared" si="23"/>
        <v>0.875</v>
      </c>
      <c r="H28" s="35">
        <f t="shared" si="24"/>
        <v>-0.057991946977686615</v>
      </c>
      <c r="I28" s="25">
        <v>12</v>
      </c>
      <c r="J28" s="48">
        <v>10</v>
      </c>
      <c r="K28" s="33">
        <f t="shared" si="16"/>
        <v>-2</v>
      </c>
      <c r="L28" s="34">
        <f t="shared" si="17"/>
        <v>1.0791812460476249</v>
      </c>
      <c r="M28" s="34">
        <f t="shared" si="18"/>
        <v>1</v>
      </c>
      <c r="N28" s="34">
        <f t="shared" si="25"/>
        <v>0.8333333333333334</v>
      </c>
      <c r="O28" s="44">
        <f t="shared" si="26"/>
        <v>-0.07918124604762489</v>
      </c>
      <c r="P28" s="35"/>
      <c r="Q28" s="50">
        <v>2.9</v>
      </c>
      <c r="R28" s="51">
        <v>5.9</v>
      </c>
      <c r="S28" s="141">
        <f t="shared" si="19"/>
        <v>3.0000000000000004</v>
      </c>
      <c r="T28" s="34">
        <f t="shared" si="20"/>
        <v>0.4623979978989561</v>
      </c>
      <c r="U28" s="34">
        <f t="shared" si="21"/>
        <v>0.7708520116421442</v>
      </c>
      <c r="V28" s="34">
        <f t="shared" si="27"/>
        <v>2.03448275862069</v>
      </c>
      <c r="W28" s="35">
        <f t="shared" si="28"/>
        <v>0.30845401374318815</v>
      </c>
      <c r="X28" s="50">
        <v>0.2</v>
      </c>
      <c r="Y28" s="51">
        <v>0.2</v>
      </c>
      <c r="Z28" s="50">
        <f t="shared" si="22"/>
        <v>0</v>
      </c>
      <c r="AH28" s="50"/>
      <c r="AI28" s="50"/>
      <c r="AJ28" s="50"/>
      <c r="AK28" s="50"/>
      <c r="AN28" s="25">
        <v>0</v>
      </c>
      <c r="AO28" s="25">
        <v>8.45</v>
      </c>
      <c r="AV28" s="36">
        <v>6.5</v>
      </c>
      <c r="AW28" s="37">
        <v>8</v>
      </c>
      <c r="AX28" s="37"/>
      <c r="AY28" s="38"/>
      <c r="BN28" s="36">
        <v>0.5726987574654412</v>
      </c>
      <c r="BO28" s="37">
        <v>5</v>
      </c>
      <c r="BQ28" s="38"/>
      <c r="BT28" s="36">
        <v>6.5</v>
      </c>
      <c r="BU28" s="37">
        <v>8</v>
      </c>
      <c r="BW28" s="38"/>
      <c r="BY28" s="36"/>
      <c r="CB28" s="38"/>
    </row>
    <row r="29" spans="1:80" ht="13.5">
      <c r="A29" s="33">
        <v>6</v>
      </c>
      <c r="B29" s="25">
        <v>32</v>
      </c>
      <c r="C29" s="48">
        <v>36</v>
      </c>
      <c r="D29" s="33">
        <f t="shared" si="13"/>
        <v>4</v>
      </c>
      <c r="E29" s="34">
        <f t="shared" si="14"/>
        <v>1.505149978319906</v>
      </c>
      <c r="F29" s="34">
        <f t="shared" si="15"/>
        <v>1.5563025007672873</v>
      </c>
      <c r="G29" s="34">
        <f t="shared" si="23"/>
        <v>1.125</v>
      </c>
      <c r="H29" s="35">
        <f t="shared" si="24"/>
        <v>0.05115252244738122</v>
      </c>
      <c r="I29" s="25">
        <v>50</v>
      </c>
      <c r="J29" s="48">
        <v>53</v>
      </c>
      <c r="K29" s="33">
        <f t="shared" si="16"/>
        <v>3</v>
      </c>
      <c r="L29" s="34">
        <f t="shared" si="17"/>
        <v>1.6989700043360187</v>
      </c>
      <c r="M29" s="34">
        <f t="shared" si="18"/>
        <v>1.724275869600789</v>
      </c>
      <c r="N29" s="34">
        <f t="shared" si="25"/>
        <v>1.06</v>
      </c>
      <c r="O29" s="44">
        <f t="shared" si="26"/>
        <v>0.02530586526477019</v>
      </c>
      <c r="P29" s="35"/>
      <c r="Q29" s="50">
        <v>9.6</v>
      </c>
      <c r="R29" s="51">
        <v>11.3</v>
      </c>
      <c r="S29" s="141">
        <f t="shared" si="19"/>
        <v>1.700000000000001</v>
      </c>
      <c r="T29" s="34">
        <f t="shared" si="20"/>
        <v>0.9822712330395684</v>
      </c>
      <c r="U29" s="34">
        <f t="shared" si="21"/>
        <v>1.0530784434834197</v>
      </c>
      <c r="V29" s="34">
        <f t="shared" si="27"/>
        <v>1.1770833333333335</v>
      </c>
      <c r="W29" s="35">
        <f t="shared" si="28"/>
        <v>0.0708072104438513</v>
      </c>
      <c r="X29" s="50">
        <v>0.7</v>
      </c>
      <c r="Y29" s="51">
        <v>0.7</v>
      </c>
      <c r="Z29" s="50">
        <f t="shared" si="22"/>
        <v>0</v>
      </c>
      <c r="AH29" s="50"/>
      <c r="AI29" s="50"/>
      <c r="AJ29" s="50"/>
      <c r="AK29" s="50"/>
      <c r="AN29" s="25">
        <v>22</v>
      </c>
      <c r="AO29" s="25">
        <f>AO28+AN29</f>
        <v>30.45</v>
      </c>
      <c r="AV29" s="36">
        <v>9.125</v>
      </c>
      <c r="AW29" s="37"/>
      <c r="AX29" s="37">
        <v>23</v>
      </c>
      <c r="AY29" s="38"/>
      <c r="BN29" s="36">
        <v>0.5726987574654412</v>
      </c>
      <c r="BO29" s="37">
        <v>15</v>
      </c>
      <c r="BQ29" s="38"/>
      <c r="BT29" s="36">
        <v>9.125</v>
      </c>
      <c r="BV29" s="37">
        <v>23</v>
      </c>
      <c r="BW29" s="38"/>
      <c r="BY29" s="36">
        <v>1.4800069429571505</v>
      </c>
      <c r="CB29" s="38">
        <v>40</v>
      </c>
    </row>
    <row r="30" spans="1:80" ht="13.5">
      <c r="A30" s="33">
        <v>7</v>
      </c>
      <c r="B30" s="25">
        <v>52</v>
      </c>
      <c r="C30" s="48">
        <v>47</v>
      </c>
      <c r="D30" s="33">
        <f t="shared" si="13"/>
        <v>-5</v>
      </c>
      <c r="E30" s="34">
        <f t="shared" si="14"/>
        <v>1.7160033436347992</v>
      </c>
      <c r="F30" s="34">
        <f t="shared" si="15"/>
        <v>1.6720978579357175</v>
      </c>
      <c r="G30" s="34">
        <f t="shared" si="23"/>
        <v>0.9038461538461539</v>
      </c>
      <c r="H30" s="35">
        <f t="shared" si="24"/>
        <v>-0.0439054856990817</v>
      </c>
      <c r="I30" s="25">
        <v>92</v>
      </c>
      <c r="J30" s="48">
        <v>98</v>
      </c>
      <c r="K30" s="33">
        <f t="shared" si="16"/>
        <v>6</v>
      </c>
      <c r="L30" s="34">
        <f t="shared" si="17"/>
        <v>1.9637878273455553</v>
      </c>
      <c r="M30" s="34">
        <f t="shared" si="18"/>
        <v>1.9912260756924949</v>
      </c>
      <c r="N30" s="34">
        <f t="shared" si="25"/>
        <v>1.065217391304348</v>
      </c>
      <c r="O30" s="44">
        <f t="shared" si="26"/>
        <v>0.02743824834693953</v>
      </c>
      <c r="P30" s="35"/>
      <c r="Q30" s="50">
        <v>13.2</v>
      </c>
      <c r="R30" s="51">
        <v>12.8</v>
      </c>
      <c r="S30" s="141">
        <f t="shared" si="19"/>
        <v>-0.3999999999999986</v>
      </c>
      <c r="T30" s="34">
        <f t="shared" si="20"/>
        <v>1.1205739312058498</v>
      </c>
      <c r="U30" s="34">
        <f t="shared" si="21"/>
        <v>1.1072099696478683</v>
      </c>
      <c r="V30" s="34">
        <f t="shared" si="27"/>
        <v>0.9696969696969698</v>
      </c>
      <c r="W30" s="35">
        <f t="shared" si="28"/>
        <v>-0.013363961557981474</v>
      </c>
      <c r="X30" s="50">
        <v>0.7</v>
      </c>
      <c r="Y30" s="51">
        <v>0.7</v>
      </c>
      <c r="Z30" s="50">
        <f t="shared" si="22"/>
        <v>0</v>
      </c>
      <c r="AH30" s="50"/>
      <c r="AI30" s="50"/>
      <c r="AJ30" s="50"/>
      <c r="AK30" s="50"/>
      <c r="AV30" s="36">
        <v>9.125</v>
      </c>
      <c r="AW30" s="37"/>
      <c r="AX30" s="37">
        <v>7</v>
      </c>
      <c r="AY30" s="38"/>
      <c r="BN30" s="36">
        <v>1.254064452914338</v>
      </c>
      <c r="BO30" s="37">
        <v>15</v>
      </c>
      <c r="BQ30" s="38"/>
      <c r="BT30" s="36">
        <v>9.125</v>
      </c>
      <c r="BV30" s="37">
        <v>7</v>
      </c>
      <c r="BW30" s="38"/>
      <c r="BY30" s="36">
        <v>0.3026738328654275</v>
      </c>
      <c r="CA30" s="37">
        <v>48</v>
      </c>
      <c r="CB30" s="38"/>
    </row>
    <row r="31" spans="1:80" ht="13.5">
      <c r="A31" s="33">
        <v>8</v>
      </c>
      <c r="B31" s="25">
        <v>62</v>
      </c>
      <c r="C31" s="48">
        <v>41</v>
      </c>
      <c r="D31" s="33">
        <f t="shared" si="13"/>
        <v>-21</v>
      </c>
      <c r="E31" s="34">
        <f t="shared" si="14"/>
        <v>1.792391689498254</v>
      </c>
      <c r="F31" s="34">
        <f t="shared" si="15"/>
        <v>1.6127838567197355</v>
      </c>
      <c r="G31" s="34">
        <f t="shared" si="23"/>
        <v>0.6612903225806451</v>
      </c>
      <c r="H31" s="35">
        <f t="shared" si="24"/>
        <v>-0.17960783277851844</v>
      </c>
      <c r="I31" s="25">
        <v>145</v>
      </c>
      <c r="J31" s="48">
        <v>77</v>
      </c>
      <c r="K31" s="33">
        <f t="shared" si="16"/>
        <v>-68</v>
      </c>
      <c r="L31" s="34">
        <f t="shared" si="17"/>
        <v>2.161368002234975</v>
      </c>
      <c r="M31" s="34">
        <f t="shared" si="18"/>
        <v>1.8864907251724818</v>
      </c>
      <c r="N31" s="34">
        <f t="shared" si="25"/>
        <v>0.5310344827586206</v>
      </c>
      <c r="O31" s="44">
        <f t="shared" si="26"/>
        <v>-0.274877277062493</v>
      </c>
      <c r="P31" s="35"/>
      <c r="Q31" s="50">
        <v>9.1</v>
      </c>
      <c r="R31" s="51">
        <v>11.2</v>
      </c>
      <c r="S31" s="141">
        <f t="shared" si="19"/>
        <v>2.0999999999999996</v>
      </c>
      <c r="T31" s="34">
        <f t="shared" si="20"/>
        <v>0.9590413923210935</v>
      </c>
      <c r="U31" s="34">
        <f t="shared" si="21"/>
        <v>1.0492180226701815</v>
      </c>
      <c r="V31" s="34">
        <f t="shared" si="27"/>
        <v>1.2307692307692308</v>
      </c>
      <c r="W31" s="35">
        <f t="shared" si="28"/>
        <v>0.09017663034908796</v>
      </c>
      <c r="X31" s="50">
        <v>0.2</v>
      </c>
      <c r="Y31" s="51">
        <v>0.2</v>
      </c>
      <c r="Z31" s="50">
        <f t="shared" si="22"/>
        <v>0</v>
      </c>
      <c r="AH31" s="50"/>
      <c r="AI31" s="50"/>
      <c r="AJ31" s="50"/>
      <c r="AK31" s="50"/>
      <c r="AN31" s="25">
        <v>0</v>
      </c>
      <c r="AP31" s="25">
        <v>0</v>
      </c>
      <c r="AV31" s="36"/>
      <c r="AW31" s="37"/>
      <c r="AX31" s="37"/>
      <c r="AY31" s="38"/>
      <c r="BN31" s="36">
        <v>1.254064452914338</v>
      </c>
      <c r="BO31" s="37">
        <v>22</v>
      </c>
      <c r="BQ31" s="38"/>
      <c r="BT31" s="36"/>
      <c r="BW31" s="38"/>
      <c r="BY31" s="36">
        <v>0.3026738328654275</v>
      </c>
      <c r="CA31" s="37">
        <v>32</v>
      </c>
      <c r="CB31" s="38"/>
    </row>
    <row r="32" spans="1:80" ht="13.5">
      <c r="A32" s="33">
        <v>9</v>
      </c>
      <c r="B32" s="25">
        <v>23</v>
      </c>
      <c r="C32" s="48">
        <v>29</v>
      </c>
      <c r="D32" s="33">
        <f t="shared" si="13"/>
        <v>6</v>
      </c>
      <c r="E32" s="34">
        <f t="shared" si="14"/>
        <v>1.3617278360175928</v>
      </c>
      <c r="F32" s="34">
        <f t="shared" si="15"/>
        <v>1.462397997898956</v>
      </c>
      <c r="G32" s="34">
        <f t="shared" si="23"/>
        <v>1.2608695652173914</v>
      </c>
      <c r="H32" s="35">
        <f t="shared" si="24"/>
        <v>0.10067016188136324</v>
      </c>
      <c r="I32" s="25">
        <v>17</v>
      </c>
      <c r="J32" s="48">
        <v>27</v>
      </c>
      <c r="K32" s="33">
        <f t="shared" si="16"/>
        <v>10</v>
      </c>
      <c r="L32" s="34">
        <f t="shared" si="17"/>
        <v>1.2304489213782739</v>
      </c>
      <c r="M32" s="34">
        <f t="shared" si="18"/>
        <v>1.4313637641589874</v>
      </c>
      <c r="N32" s="34">
        <f t="shared" si="25"/>
        <v>1.588235294117647</v>
      </c>
      <c r="O32" s="44">
        <f t="shared" si="26"/>
        <v>0.20091484278071348</v>
      </c>
      <c r="P32" s="35"/>
      <c r="Q32" s="50">
        <v>15.4</v>
      </c>
      <c r="R32" s="51">
        <v>8</v>
      </c>
      <c r="S32" s="141">
        <f t="shared" si="19"/>
        <v>-7.4</v>
      </c>
      <c r="T32" s="34">
        <f t="shared" si="20"/>
        <v>1.187520720836463</v>
      </c>
      <c r="U32" s="34">
        <f t="shared" si="21"/>
        <v>0.9030899869919435</v>
      </c>
      <c r="V32" s="34">
        <f t="shared" si="27"/>
        <v>0.5194805194805194</v>
      </c>
      <c r="W32" s="35">
        <f t="shared" si="28"/>
        <v>-0.28443073384451956</v>
      </c>
      <c r="X32" s="50">
        <v>0.5</v>
      </c>
      <c r="Y32" s="51">
        <v>0.5</v>
      </c>
      <c r="Z32" s="50">
        <f t="shared" si="22"/>
        <v>0</v>
      </c>
      <c r="AA32" s="24"/>
      <c r="AB32" s="24"/>
      <c r="AC32" s="24"/>
      <c r="AD32" s="24"/>
      <c r="AE32" s="24"/>
      <c r="AF32" s="24"/>
      <c r="AG32" s="24"/>
      <c r="AH32" s="50"/>
      <c r="AI32" s="50"/>
      <c r="AJ32" s="50"/>
      <c r="AK32" s="50"/>
      <c r="AN32" s="25">
        <v>25</v>
      </c>
      <c r="AP32" s="25">
        <v>25</v>
      </c>
      <c r="AV32" s="36">
        <v>30.2</v>
      </c>
      <c r="AW32" s="37"/>
      <c r="AX32" s="37"/>
      <c r="AY32" s="38">
        <v>40</v>
      </c>
      <c r="BN32" s="36">
        <v>1.254064452914338</v>
      </c>
      <c r="BO32" s="37">
        <v>8</v>
      </c>
      <c r="BQ32" s="38"/>
      <c r="BT32" s="36">
        <v>30.2</v>
      </c>
      <c r="BW32" s="38">
        <v>40</v>
      </c>
      <c r="BY32" s="36">
        <v>0.3222192947339193</v>
      </c>
      <c r="BZ32" s="37">
        <v>47</v>
      </c>
      <c r="CB32" s="38"/>
    </row>
    <row r="33" spans="1:80" ht="13.5">
      <c r="A33" s="33">
        <v>10</v>
      </c>
      <c r="B33" s="25">
        <v>20</v>
      </c>
      <c r="C33" s="48">
        <v>18</v>
      </c>
      <c r="D33" s="33">
        <f t="shared" si="13"/>
        <v>-2</v>
      </c>
      <c r="E33" s="34">
        <f t="shared" si="14"/>
        <v>1.3010299956639813</v>
      </c>
      <c r="F33" s="34">
        <f t="shared" si="15"/>
        <v>1.255272505103306</v>
      </c>
      <c r="G33" s="34">
        <f t="shared" si="23"/>
        <v>0.9</v>
      </c>
      <c r="H33" s="35">
        <f t="shared" si="24"/>
        <v>-0.04575749056067524</v>
      </c>
      <c r="I33" s="25">
        <v>15</v>
      </c>
      <c r="J33" s="48">
        <v>14</v>
      </c>
      <c r="K33" s="33">
        <f t="shared" si="16"/>
        <v>-1</v>
      </c>
      <c r="L33" s="34">
        <f t="shared" si="17"/>
        <v>1.1760912590556813</v>
      </c>
      <c r="M33" s="34">
        <f t="shared" si="18"/>
        <v>1.146128035678238</v>
      </c>
      <c r="N33" s="34">
        <f t="shared" si="25"/>
        <v>0.9333333333333333</v>
      </c>
      <c r="O33" s="44">
        <f t="shared" si="26"/>
        <v>-0.029963223377443393</v>
      </c>
      <c r="P33" s="35"/>
      <c r="Q33" s="50">
        <v>15.2</v>
      </c>
      <c r="R33" s="51">
        <v>4.5</v>
      </c>
      <c r="S33" s="141">
        <f t="shared" si="19"/>
        <v>-10.7</v>
      </c>
      <c r="T33" s="34">
        <f t="shared" si="20"/>
        <v>1.1818435879447726</v>
      </c>
      <c r="U33" s="34">
        <f t="shared" si="21"/>
        <v>0.6532125137753437</v>
      </c>
      <c r="V33" s="34">
        <f t="shared" si="27"/>
        <v>0.2960526315789474</v>
      </c>
      <c r="W33" s="35">
        <f t="shared" si="28"/>
        <v>-0.5286310741694289</v>
      </c>
      <c r="X33" s="50">
        <v>0.3</v>
      </c>
      <c r="Y33" s="51">
        <v>0.3</v>
      </c>
      <c r="Z33" s="50">
        <f t="shared" si="22"/>
        <v>0</v>
      </c>
      <c r="AA33" s="24"/>
      <c r="AD33" s="25" t="s">
        <v>176</v>
      </c>
      <c r="AF33" s="25" t="s">
        <v>117</v>
      </c>
      <c r="AL33" s="25" t="s">
        <v>177</v>
      </c>
      <c r="AV33" s="36">
        <v>21.8</v>
      </c>
      <c r="AW33" s="37"/>
      <c r="AX33" s="37"/>
      <c r="AY33" s="38">
        <v>40</v>
      </c>
      <c r="BN33" s="36">
        <v>1.3435558787933206</v>
      </c>
      <c r="BP33" s="37">
        <v>23</v>
      </c>
      <c r="BQ33" s="38"/>
      <c r="BT33" s="36">
        <v>21.8</v>
      </c>
      <c r="BW33" s="38">
        <v>40</v>
      </c>
      <c r="BY33" s="36">
        <v>0.3222192947339193</v>
      </c>
      <c r="BZ33" s="37">
        <v>33</v>
      </c>
      <c r="CB33" s="38"/>
    </row>
    <row r="34" spans="1:80" ht="14.25" thickBot="1">
      <c r="A34" s="33">
        <v>11</v>
      </c>
      <c r="B34" s="25">
        <v>33</v>
      </c>
      <c r="C34" s="48">
        <v>23</v>
      </c>
      <c r="D34" s="33">
        <f t="shared" si="13"/>
        <v>-10</v>
      </c>
      <c r="E34" s="34">
        <f t="shared" si="14"/>
        <v>1.5185139398778875</v>
      </c>
      <c r="F34" s="34">
        <f t="shared" si="15"/>
        <v>1.3617278360175928</v>
      </c>
      <c r="G34" s="34">
        <f t="shared" si="23"/>
        <v>0.696969696969697</v>
      </c>
      <c r="H34" s="35">
        <f t="shared" si="24"/>
        <v>-0.15678610386029468</v>
      </c>
      <c r="I34" s="25">
        <v>37</v>
      </c>
      <c r="J34" s="48">
        <v>19</v>
      </c>
      <c r="K34" s="33">
        <f t="shared" si="16"/>
        <v>-18</v>
      </c>
      <c r="L34" s="34">
        <f t="shared" si="17"/>
        <v>1.568201724066995</v>
      </c>
      <c r="M34" s="34">
        <f t="shared" si="18"/>
        <v>1.2787536009528289</v>
      </c>
      <c r="N34" s="34">
        <f t="shared" si="25"/>
        <v>0.5135135135135135</v>
      </c>
      <c r="O34" s="44">
        <f t="shared" si="26"/>
        <v>-0.2894481231141661</v>
      </c>
      <c r="P34" s="35"/>
      <c r="Q34" s="50">
        <v>11.3</v>
      </c>
      <c r="R34" s="51">
        <v>4.9</v>
      </c>
      <c r="S34" s="141">
        <f t="shared" si="19"/>
        <v>-6.4</v>
      </c>
      <c r="T34" s="34">
        <f t="shared" si="20"/>
        <v>1.0530784434834197</v>
      </c>
      <c r="U34" s="34">
        <f t="shared" si="21"/>
        <v>0.6901960800285137</v>
      </c>
      <c r="V34" s="34">
        <f t="shared" si="27"/>
        <v>0.4336283185840708</v>
      </c>
      <c r="W34" s="35">
        <f t="shared" si="28"/>
        <v>-0.362882363454906</v>
      </c>
      <c r="X34" s="50">
        <v>0.3</v>
      </c>
      <c r="Y34" s="51">
        <v>0.3</v>
      </c>
      <c r="Z34" s="50">
        <f t="shared" si="22"/>
        <v>0</v>
      </c>
      <c r="AA34" s="50"/>
      <c r="AV34" s="36">
        <v>20.2</v>
      </c>
      <c r="AW34" s="37"/>
      <c r="AX34" s="37"/>
      <c r="AY34" s="38">
        <v>40</v>
      </c>
      <c r="BN34" s="53">
        <v>1.3435558787933206</v>
      </c>
      <c r="BO34" s="54"/>
      <c r="BP34" s="54">
        <v>7</v>
      </c>
      <c r="BQ34" s="55"/>
      <c r="BT34" s="36">
        <v>20.2</v>
      </c>
      <c r="BW34" s="38">
        <v>40</v>
      </c>
      <c r="BY34" s="36">
        <v>0.3222192947339193</v>
      </c>
      <c r="BZ34" s="37">
        <v>40</v>
      </c>
      <c r="CB34" s="38"/>
    </row>
    <row r="35" spans="1:80" ht="13.5">
      <c r="A35" s="33">
        <v>12</v>
      </c>
      <c r="B35" s="25">
        <v>53</v>
      </c>
      <c r="C35" s="48">
        <v>73</v>
      </c>
      <c r="D35" s="33">
        <f t="shared" si="13"/>
        <v>20</v>
      </c>
      <c r="E35" s="34">
        <f t="shared" si="14"/>
        <v>1.724275869600789</v>
      </c>
      <c r="F35" s="34">
        <f t="shared" si="15"/>
        <v>1.863322860120456</v>
      </c>
      <c r="G35" s="34">
        <f t="shared" si="23"/>
        <v>1.3773584905660377</v>
      </c>
      <c r="H35" s="35">
        <f t="shared" si="24"/>
        <v>0.13904699051966696</v>
      </c>
      <c r="I35" s="25">
        <v>47</v>
      </c>
      <c r="J35" s="48">
        <v>69</v>
      </c>
      <c r="K35" s="33">
        <f t="shared" si="16"/>
        <v>22</v>
      </c>
      <c r="L35" s="34">
        <f t="shared" si="17"/>
        <v>1.6720978579357175</v>
      </c>
      <c r="M35" s="34">
        <f t="shared" si="18"/>
        <v>1.8388490907372552</v>
      </c>
      <c r="N35" s="34">
        <f t="shared" si="25"/>
        <v>1.4680851063829787</v>
      </c>
      <c r="O35" s="44">
        <f t="shared" si="26"/>
        <v>0.1667512328015377</v>
      </c>
      <c r="P35" s="35"/>
      <c r="Q35" s="50">
        <v>10.3</v>
      </c>
      <c r="R35" s="51">
        <v>11.9</v>
      </c>
      <c r="S35" s="141">
        <f t="shared" si="19"/>
        <v>1.5999999999999996</v>
      </c>
      <c r="T35" s="34">
        <f t="shared" si="20"/>
        <v>1.0128372247051722</v>
      </c>
      <c r="U35" s="34">
        <f t="shared" si="21"/>
        <v>1.0755469613925308</v>
      </c>
      <c r="V35" s="34">
        <f t="shared" si="27"/>
        <v>1.1553398058252426</v>
      </c>
      <c r="W35" s="35">
        <f t="shared" si="28"/>
        <v>0.06270973668735857</v>
      </c>
      <c r="X35" s="50">
        <v>0.3</v>
      </c>
      <c r="Y35" s="51">
        <v>0.3</v>
      </c>
      <c r="Z35" s="50">
        <f t="shared" si="22"/>
        <v>0</v>
      </c>
      <c r="AA35" s="50"/>
      <c r="AD35" s="114"/>
      <c r="AE35" s="119" t="s">
        <v>120</v>
      </c>
      <c r="AF35" s="113" t="s">
        <v>124</v>
      </c>
      <c r="AG35" s="115" t="s">
        <v>121</v>
      </c>
      <c r="AH35" s="60" t="s">
        <v>123</v>
      </c>
      <c r="AI35" s="60" t="s">
        <v>125</v>
      </c>
      <c r="AJ35" s="113" t="s">
        <v>122</v>
      </c>
      <c r="AV35" s="36">
        <v>19.8</v>
      </c>
      <c r="AW35" s="37"/>
      <c r="AX35" s="37"/>
      <c r="AY35" s="38">
        <v>40</v>
      </c>
      <c r="AZ35" s="25" t="s">
        <v>4</v>
      </c>
      <c r="BT35" s="36">
        <v>19.8</v>
      </c>
      <c r="BW35" s="38">
        <v>40</v>
      </c>
      <c r="BY35" s="36">
        <v>0.742319023872233</v>
      </c>
      <c r="BZ35" s="37">
        <v>40</v>
      </c>
      <c r="CB35" s="38"/>
    </row>
    <row r="36" spans="1:80" ht="13.5">
      <c r="A36" s="33">
        <v>13</v>
      </c>
      <c r="B36" s="25">
        <v>19</v>
      </c>
      <c r="C36" s="48">
        <v>24</v>
      </c>
      <c r="D36" s="33">
        <f t="shared" si="13"/>
        <v>5</v>
      </c>
      <c r="E36" s="34">
        <f t="shared" si="14"/>
        <v>1.2787536009528289</v>
      </c>
      <c r="F36" s="34">
        <f t="shared" si="15"/>
        <v>1.380211241711606</v>
      </c>
      <c r="G36" s="34">
        <f t="shared" si="23"/>
        <v>1.263157894736842</v>
      </c>
      <c r="H36" s="35">
        <f t="shared" si="24"/>
        <v>0.10145764075877706</v>
      </c>
      <c r="I36" s="25">
        <v>37</v>
      </c>
      <c r="J36" s="48">
        <v>70</v>
      </c>
      <c r="K36" s="33">
        <f t="shared" si="16"/>
        <v>33</v>
      </c>
      <c r="L36" s="34">
        <f t="shared" si="17"/>
        <v>1.568201724066995</v>
      </c>
      <c r="M36" s="34">
        <f t="shared" si="18"/>
        <v>1.845098040014257</v>
      </c>
      <c r="N36" s="34">
        <f t="shared" si="25"/>
        <v>1.8918918918918919</v>
      </c>
      <c r="O36" s="44">
        <f t="shared" si="26"/>
        <v>0.27689631594726194</v>
      </c>
      <c r="P36" s="35"/>
      <c r="Q36" s="50">
        <v>9.1</v>
      </c>
      <c r="R36" s="51">
        <v>7.1</v>
      </c>
      <c r="S36" s="141">
        <f t="shared" si="19"/>
        <v>-2</v>
      </c>
      <c r="T36" s="34">
        <f t="shared" si="20"/>
        <v>0.9590413923210935</v>
      </c>
      <c r="U36" s="34">
        <f t="shared" si="21"/>
        <v>0.8512583487190752</v>
      </c>
      <c r="V36" s="34">
        <f t="shared" si="27"/>
        <v>0.7802197802197802</v>
      </c>
      <c r="W36" s="35">
        <f t="shared" si="28"/>
        <v>-0.10778304360201829</v>
      </c>
      <c r="X36" s="50">
        <v>0.5</v>
      </c>
      <c r="Y36" s="51">
        <v>0.5</v>
      </c>
      <c r="Z36" s="50">
        <f t="shared" si="22"/>
        <v>0</v>
      </c>
      <c r="AA36" s="50"/>
      <c r="AD36" s="41" t="s">
        <v>118</v>
      </c>
      <c r="AE36" s="59">
        <f aca="true" t="shared" si="29" ref="AE36:AI37">I7</f>
        <v>1.9902133088658718</v>
      </c>
      <c r="AF36" s="59">
        <f t="shared" si="29"/>
        <v>4.949046087739138</v>
      </c>
      <c r="AG36" s="116">
        <f t="shared" si="29"/>
        <v>4.973831231943209</v>
      </c>
      <c r="AH36" s="59">
        <f t="shared" si="29"/>
        <v>0.2982720006661187</v>
      </c>
      <c r="AI36" s="59">
        <f t="shared" si="29"/>
        <v>0.5337499882650615</v>
      </c>
      <c r="AJ36" s="44">
        <f>O7</f>
        <v>1.5643006314982366</v>
      </c>
      <c r="AV36" s="36">
        <v>19.3</v>
      </c>
      <c r="AW36" s="37"/>
      <c r="AX36" s="37"/>
      <c r="AY36" s="38">
        <v>40</v>
      </c>
      <c r="BT36" s="36">
        <v>19.3</v>
      </c>
      <c r="BW36" s="38">
        <v>40</v>
      </c>
      <c r="BY36" s="36">
        <v>0.742319023872233</v>
      </c>
      <c r="BZ36" s="37">
        <v>50</v>
      </c>
      <c r="CB36" s="38"/>
    </row>
    <row r="37" spans="1:80" ht="13.5">
      <c r="A37" s="33">
        <v>14</v>
      </c>
      <c r="B37" s="25">
        <v>14</v>
      </c>
      <c r="C37" s="48">
        <v>23</v>
      </c>
      <c r="D37" s="33">
        <f t="shared" si="13"/>
        <v>9</v>
      </c>
      <c r="E37" s="34">
        <f t="shared" si="14"/>
        <v>1.146128035678238</v>
      </c>
      <c r="F37" s="34">
        <f t="shared" si="15"/>
        <v>1.3617278360175928</v>
      </c>
      <c r="G37" s="34">
        <f t="shared" si="23"/>
        <v>1.6428571428571428</v>
      </c>
      <c r="H37" s="35">
        <f t="shared" si="24"/>
        <v>0.21559980033935489</v>
      </c>
      <c r="I37" s="25">
        <v>25</v>
      </c>
      <c r="J37" s="48">
        <v>54</v>
      </c>
      <c r="K37" s="33">
        <f t="shared" si="16"/>
        <v>29</v>
      </c>
      <c r="L37" s="34">
        <f t="shared" si="17"/>
        <v>1.3979400086720377</v>
      </c>
      <c r="M37" s="34">
        <f t="shared" si="18"/>
        <v>1.7323937598229686</v>
      </c>
      <c r="N37" s="34">
        <f t="shared" si="25"/>
        <v>2.16</v>
      </c>
      <c r="O37" s="44">
        <f t="shared" si="26"/>
        <v>0.3344537511509309</v>
      </c>
      <c r="P37" s="35"/>
      <c r="Q37" s="50">
        <v>5.4</v>
      </c>
      <c r="R37" s="51">
        <v>5.5</v>
      </c>
      <c r="S37" s="141">
        <f t="shared" si="19"/>
        <v>0.09999999999999964</v>
      </c>
      <c r="T37" s="34">
        <f t="shared" si="20"/>
        <v>0.7323937598229685</v>
      </c>
      <c r="U37" s="34">
        <f t="shared" si="21"/>
        <v>0.7403626894942439</v>
      </c>
      <c r="V37" s="34">
        <f t="shared" si="27"/>
        <v>1.0185185185185184</v>
      </c>
      <c r="W37" s="35">
        <f t="shared" si="28"/>
        <v>0.007968929671275382</v>
      </c>
      <c r="X37" s="50">
        <v>0.5</v>
      </c>
      <c r="Y37" s="51">
        <v>0.6</v>
      </c>
      <c r="Z37" s="50">
        <f t="shared" si="22"/>
        <v>0.09999999999999998</v>
      </c>
      <c r="AA37" s="50"/>
      <c r="AD37" s="26" t="s">
        <v>119</v>
      </c>
      <c r="AE37" s="45">
        <f t="shared" si="29"/>
        <v>5.54209437074341</v>
      </c>
      <c r="AF37" s="45">
        <f t="shared" si="29"/>
        <v>28.40763011536463</v>
      </c>
      <c r="AG37" s="117">
        <f t="shared" si="29"/>
        <v>28.432300884989818</v>
      </c>
      <c r="AH37" s="45">
        <f t="shared" si="29"/>
        <v>-0.6898333362137063</v>
      </c>
      <c r="AI37" s="45">
        <f t="shared" si="29"/>
        <v>0.16271196806779242</v>
      </c>
      <c r="AJ37" s="45">
        <f>O8</f>
        <v>2.353868621238496</v>
      </c>
      <c r="AV37" s="36">
        <v>-2.325</v>
      </c>
      <c r="AW37" s="37"/>
      <c r="AX37" s="37">
        <v>48</v>
      </c>
      <c r="AY37" s="38"/>
      <c r="BT37" s="36">
        <v>-2.325</v>
      </c>
      <c r="BV37" s="37">
        <v>48</v>
      </c>
      <c r="BW37" s="38"/>
      <c r="BY37" s="36">
        <v>1.03541581787677</v>
      </c>
      <c r="BZ37" s="37">
        <v>50</v>
      </c>
      <c r="CB37" s="38"/>
    </row>
    <row r="38" spans="1:80" ht="13.5">
      <c r="A38" s="33">
        <v>15</v>
      </c>
      <c r="B38" s="25">
        <v>18</v>
      </c>
      <c r="C38" s="48">
        <v>22</v>
      </c>
      <c r="D38" s="33">
        <f t="shared" si="13"/>
        <v>4</v>
      </c>
      <c r="E38" s="34">
        <f t="shared" si="14"/>
        <v>1.255272505103306</v>
      </c>
      <c r="F38" s="34">
        <f t="shared" si="15"/>
        <v>1.3424226808222062</v>
      </c>
      <c r="G38" s="34">
        <f t="shared" si="23"/>
        <v>1.2222222222222223</v>
      </c>
      <c r="H38" s="35">
        <f t="shared" si="24"/>
        <v>0.08715017571890016</v>
      </c>
      <c r="I38" s="25">
        <v>26</v>
      </c>
      <c r="J38" s="48">
        <v>61</v>
      </c>
      <c r="K38" s="33">
        <f t="shared" si="16"/>
        <v>35</v>
      </c>
      <c r="L38" s="34">
        <f t="shared" si="17"/>
        <v>1.414973347970818</v>
      </c>
      <c r="M38" s="34">
        <f t="shared" si="18"/>
        <v>1.7853298350107671</v>
      </c>
      <c r="N38" s="34">
        <f t="shared" si="25"/>
        <v>2.3461538461538463</v>
      </c>
      <c r="O38" s="44">
        <f t="shared" si="26"/>
        <v>0.37035648703994917</v>
      </c>
      <c r="P38" s="35"/>
      <c r="Q38" s="50">
        <v>12.7</v>
      </c>
      <c r="R38" s="51">
        <v>7.5</v>
      </c>
      <c r="S38" s="141">
        <f t="shared" si="19"/>
        <v>-5.199999999999999</v>
      </c>
      <c r="T38" s="34">
        <f t="shared" si="20"/>
        <v>1.1038037209559568</v>
      </c>
      <c r="U38" s="34">
        <f t="shared" si="21"/>
        <v>0.8750612633917001</v>
      </c>
      <c r="V38" s="34">
        <f t="shared" si="27"/>
        <v>0.5905511811023623</v>
      </c>
      <c r="W38" s="35">
        <f t="shared" si="28"/>
        <v>-0.2287424575642567</v>
      </c>
      <c r="X38" s="50">
        <v>0.5</v>
      </c>
      <c r="Y38" s="51">
        <v>0.6</v>
      </c>
      <c r="Z38" s="50">
        <f t="shared" si="22"/>
        <v>0.09999999999999998</v>
      </c>
      <c r="AA38" s="50"/>
      <c r="AI38" s="50"/>
      <c r="AJ38" s="50"/>
      <c r="AK38" s="50"/>
      <c r="AV38" s="36">
        <v>-2.325</v>
      </c>
      <c r="AW38" s="37"/>
      <c r="AX38" s="37">
        <v>32</v>
      </c>
      <c r="AY38" s="38"/>
      <c r="BT38" s="36">
        <v>-2.325</v>
      </c>
      <c r="BV38" s="37">
        <v>32</v>
      </c>
      <c r="BW38" s="38"/>
      <c r="BY38" s="36">
        <v>1.03541581787677</v>
      </c>
      <c r="BZ38" s="37">
        <v>40</v>
      </c>
      <c r="CB38" s="38"/>
    </row>
    <row r="39" spans="1:80" ht="14.25" thickBot="1">
      <c r="A39" s="33">
        <v>16</v>
      </c>
      <c r="B39" s="25">
        <v>34</v>
      </c>
      <c r="C39" s="48">
        <v>25</v>
      </c>
      <c r="D39" s="33">
        <f t="shared" si="13"/>
        <v>-9</v>
      </c>
      <c r="E39" s="34">
        <f t="shared" si="14"/>
        <v>1.5314789170422551</v>
      </c>
      <c r="F39" s="34">
        <f t="shared" si="15"/>
        <v>1.3979400086720377</v>
      </c>
      <c r="G39" s="34">
        <f t="shared" si="23"/>
        <v>0.7352941176470589</v>
      </c>
      <c r="H39" s="35">
        <f t="shared" si="24"/>
        <v>-0.13353890837021742</v>
      </c>
      <c r="I39" s="25">
        <v>95</v>
      </c>
      <c r="J39" s="48">
        <v>79</v>
      </c>
      <c r="K39" s="33">
        <f t="shared" si="16"/>
        <v>-16</v>
      </c>
      <c r="L39" s="34">
        <f t="shared" si="17"/>
        <v>1.9777236052888478</v>
      </c>
      <c r="M39" s="34">
        <f t="shared" si="18"/>
        <v>1.8976270912904414</v>
      </c>
      <c r="N39" s="34">
        <f t="shared" si="25"/>
        <v>0.8315789473684211</v>
      </c>
      <c r="O39" s="44">
        <f t="shared" si="26"/>
        <v>-0.08009651399840645</v>
      </c>
      <c r="P39" s="35"/>
      <c r="Q39" s="50">
        <v>15.6</v>
      </c>
      <c r="R39" s="51">
        <v>19.3</v>
      </c>
      <c r="S39" s="141">
        <f t="shared" si="19"/>
        <v>3.700000000000001</v>
      </c>
      <c r="T39" s="34">
        <f t="shared" si="20"/>
        <v>1.1931245983544616</v>
      </c>
      <c r="U39" s="34">
        <f t="shared" si="21"/>
        <v>1.2855573090077739</v>
      </c>
      <c r="V39" s="34">
        <f t="shared" si="27"/>
        <v>1.2371794871794872</v>
      </c>
      <c r="W39" s="35">
        <f t="shared" si="28"/>
        <v>0.09243271065331227</v>
      </c>
      <c r="X39" s="50">
        <v>0.4</v>
      </c>
      <c r="Y39" s="51">
        <v>0.4</v>
      </c>
      <c r="Z39" s="50">
        <f t="shared" si="22"/>
        <v>0</v>
      </c>
      <c r="AA39" s="50"/>
      <c r="AI39" s="50"/>
      <c r="AJ39" s="50"/>
      <c r="AK39" s="50"/>
      <c r="AV39" s="36">
        <v>2.1</v>
      </c>
      <c r="AW39" s="37">
        <v>47</v>
      </c>
      <c r="AX39" s="37"/>
      <c r="AY39" s="38"/>
      <c r="BT39" s="36">
        <v>2.1</v>
      </c>
      <c r="BU39" s="37">
        <v>47</v>
      </c>
      <c r="BW39" s="38"/>
      <c r="BY39" s="36"/>
      <c r="CB39" s="38"/>
    </row>
    <row r="40" spans="1:80" ht="13.5">
      <c r="A40" s="33">
        <v>17</v>
      </c>
      <c r="B40" s="25">
        <v>37</v>
      </c>
      <c r="C40" s="48">
        <v>16</v>
      </c>
      <c r="D40" s="33">
        <f t="shared" si="13"/>
        <v>-21</v>
      </c>
      <c r="E40" s="34">
        <f t="shared" si="14"/>
        <v>1.568201724066995</v>
      </c>
      <c r="F40" s="34">
        <f t="shared" si="15"/>
        <v>1.2041199826559248</v>
      </c>
      <c r="G40" s="34">
        <f t="shared" si="23"/>
        <v>0.43243243243243246</v>
      </c>
      <c r="H40" s="35">
        <f t="shared" si="24"/>
        <v>-0.3640817414110702</v>
      </c>
      <c r="I40" s="25">
        <v>71</v>
      </c>
      <c r="J40" s="48">
        <v>43</v>
      </c>
      <c r="K40" s="33">
        <f t="shared" si="16"/>
        <v>-28</v>
      </c>
      <c r="L40" s="34">
        <f t="shared" si="17"/>
        <v>1.8512583487190752</v>
      </c>
      <c r="M40" s="34">
        <f t="shared" si="18"/>
        <v>1.6334684555795864</v>
      </c>
      <c r="N40" s="34">
        <f t="shared" si="25"/>
        <v>0.6056338028169014</v>
      </c>
      <c r="O40" s="44">
        <f t="shared" si="26"/>
        <v>-0.21778989313948882</v>
      </c>
      <c r="P40" s="35"/>
      <c r="Q40" s="50">
        <v>5.7</v>
      </c>
      <c r="R40" s="51">
        <v>5</v>
      </c>
      <c r="S40" s="141">
        <f t="shared" si="19"/>
        <v>-0.7000000000000002</v>
      </c>
      <c r="T40" s="34">
        <f t="shared" si="20"/>
        <v>0.7558748556724915</v>
      </c>
      <c r="U40" s="34">
        <f t="shared" si="21"/>
        <v>0.6989700043360189</v>
      </c>
      <c r="V40" s="34">
        <f t="shared" si="27"/>
        <v>0.8771929824561403</v>
      </c>
      <c r="W40" s="35">
        <f t="shared" si="28"/>
        <v>-0.056904851336472606</v>
      </c>
      <c r="X40" s="50">
        <v>0.6</v>
      </c>
      <c r="Y40" s="51">
        <v>0.6</v>
      </c>
      <c r="Z40" s="50">
        <f t="shared" si="22"/>
        <v>0</v>
      </c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V40" s="36">
        <v>2.1</v>
      </c>
      <c r="AW40" s="37">
        <v>33</v>
      </c>
      <c r="AX40" s="37"/>
      <c r="AY40" s="38"/>
      <c r="BN40" s="30">
        <v>5.15159004567819</v>
      </c>
      <c r="BO40" s="31"/>
      <c r="BP40" s="31"/>
      <c r="BQ40" s="32">
        <v>15</v>
      </c>
      <c r="BT40" s="36">
        <v>2.1</v>
      </c>
      <c r="BU40" s="37">
        <v>33</v>
      </c>
      <c r="BW40" s="38"/>
      <c r="BY40" s="36">
        <v>0.9030899869919435</v>
      </c>
      <c r="BZ40" s="37">
        <v>50</v>
      </c>
      <c r="CB40" s="38"/>
    </row>
    <row r="41" spans="1:80" ht="13.5">
      <c r="A41" s="25">
        <v>18</v>
      </c>
      <c r="B41" s="25">
        <v>22</v>
      </c>
      <c r="C41" s="48">
        <v>26</v>
      </c>
      <c r="D41" s="25">
        <f t="shared" si="13"/>
        <v>4</v>
      </c>
      <c r="E41" s="34">
        <f t="shared" si="14"/>
        <v>1.3424226808222062</v>
      </c>
      <c r="F41" s="34">
        <f t="shared" si="15"/>
        <v>1.414973347970818</v>
      </c>
      <c r="G41" s="34">
        <f t="shared" si="23"/>
        <v>1.1818181818181819</v>
      </c>
      <c r="H41" s="34">
        <f t="shared" si="24"/>
        <v>0.0725506671486118</v>
      </c>
      <c r="I41" s="25">
        <v>33</v>
      </c>
      <c r="J41" s="48">
        <v>38</v>
      </c>
      <c r="K41" s="25">
        <f t="shared" si="16"/>
        <v>5</v>
      </c>
      <c r="L41" s="34">
        <f t="shared" si="17"/>
        <v>1.5185139398778875</v>
      </c>
      <c r="M41" s="34">
        <f t="shared" si="18"/>
        <v>1.5797835966168101</v>
      </c>
      <c r="N41" s="34">
        <f t="shared" si="25"/>
        <v>1.1515151515151516</v>
      </c>
      <c r="O41" s="44">
        <f t="shared" si="26"/>
        <v>0.061269656738922595</v>
      </c>
      <c r="P41" s="44"/>
      <c r="Q41" s="50">
        <v>8.8</v>
      </c>
      <c r="R41" s="51">
        <v>4.2</v>
      </c>
      <c r="S41" s="50">
        <f t="shared" si="19"/>
        <v>-4.6000000000000005</v>
      </c>
      <c r="T41" s="34">
        <f t="shared" si="20"/>
        <v>0.9444826721501687</v>
      </c>
      <c r="U41" s="34">
        <f t="shared" si="21"/>
        <v>0.6232492903979004</v>
      </c>
      <c r="V41" s="34">
        <f t="shared" si="27"/>
        <v>0.47727272727272724</v>
      </c>
      <c r="W41" s="35">
        <f t="shared" si="28"/>
        <v>-0.32123338175226823</v>
      </c>
      <c r="X41" s="50">
        <v>0.3</v>
      </c>
      <c r="Y41" s="51">
        <v>0.4</v>
      </c>
      <c r="Z41" s="50">
        <f t="shared" si="22"/>
        <v>0.10000000000000003</v>
      </c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N41" s="37"/>
      <c r="AO41" s="118"/>
      <c r="AP41" s="118"/>
      <c r="AQ41" s="37"/>
      <c r="AR41" s="120"/>
      <c r="AS41" s="120"/>
      <c r="AV41" s="36">
        <v>2.1</v>
      </c>
      <c r="AW41" s="37">
        <v>40</v>
      </c>
      <c r="AX41" s="37"/>
      <c r="AY41" s="38"/>
      <c r="BN41" s="36">
        <v>4.852030263919617</v>
      </c>
      <c r="BQ41" s="38">
        <v>15</v>
      </c>
      <c r="BT41" s="36">
        <v>2.1</v>
      </c>
      <c r="BU41" s="37">
        <v>40</v>
      </c>
      <c r="BW41" s="38"/>
      <c r="BY41" s="36">
        <v>0.9030899869919435</v>
      </c>
      <c r="BZ41" s="37">
        <v>30</v>
      </c>
      <c r="CB41" s="38"/>
    </row>
    <row r="42" spans="1:80" ht="13.5">
      <c r="A42" s="25">
        <v>19</v>
      </c>
      <c r="B42" s="25">
        <v>20</v>
      </c>
      <c r="C42" s="48">
        <v>44</v>
      </c>
      <c r="D42" s="25">
        <f t="shared" si="13"/>
        <v>24</v>
      </c>
      <c r="E42" s="34">
        <f t="shared" si="14"/>
        <v>1.3010299956639813</v>
      </c>
      <c r="F42" s="34">
        <f t="shared" si="15"/>
        <v>1.6434526764861874</v>
      </c>
      <c r="G42" s="34">
        <f t="shared" si="23"/>
        <v>2.2</v>
      </c>
      <c r="H42" s="34">
        <f t="shared" si="24"/>
        <v>0.34242268082220617</v>
      </c>
      <c r="I42" s="25">
        <v>64</v>
      </c>
      <c r="J42" s="48">
        <v>191</v>
      </c>
      <c r="K42" s="25">
        <f t="shared" si="16"/>
        <v>127</v>
      </c>
      <c r="L42" s="34">
        <f t="shared" si="17"/>
        <v>1.806179973983887</v>
      </c>
      <c r="M42" s="34">
        <f t="shared" si="18"/>
        <v>2.2810333672477277</v>
      </c>
      <c r="N42" s="34">
        <f t="shared" si="25"/>
        <v>2.984375</v>
      </c>
      <c r="O42" s="44">
        <f t="shared" si="26"/>
        <v>0.4748533932638406</v>
      </c>
      <c r="P42" s="44"/>
      <c r="Q42" s="50">
        <v>16.2</v>
      </c>
      <c r="R42" s="51">
        <v>9</v>
      </c>
      <c r="S42" s="50">
        <f t="shared" si="19"/>
        <v>-7.199999999999999</v>
      </c>
      <c r="T42" s="34">
        <f t="shared" si="20"/>
        <v>1.209515014542631</v>
      </c>
      <c r="U42" s="34">
        <f t="shared" si="21"/>
        <v>0.9542425094393249</v>
      </c>
      <c r="V42" s="34">
        <f t="shared" si="27"/>
        <v>0.5555555555555556</v>
      </c>
      <c r="W42" s="35">
        <f t="shared" si="28"/>
        <v>-0.2552725051033061</v>
      </c>
      <c r="X42" s="50">
        <v>0.8</v>
      </c>
      <c r="Y42" s="51">
        <v>0.9</v>
      </c>
      <c r="Z42" s="50">
        <f t="shared" si="22"/>
        <v>0.09999999999999998</v>
      </c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V42" s="36">
        <v>5.55</v>
      </c>
      <c r="AW42" s="37">
        <v>40</v>
      </c>
      <c r="AX42" s="37"/>
      <c r="AY42" s="38"/>
      <c r="BN42" s="36">
        <v>4.710880640410205</v>
      </c>
      <c r="BQ42" s="38">
        <v>15</v>
      </c>
      <c r="BT42" s="36">
        <v>5.55</v>
      </c>
      <c r="BU42" s="37">
        <v>40</v>
      </c>
      <c r="BW42" s="38"/>
      <c r="BY42" s="36"/>
      <c r="CB42" s="38"/>
    </row>
    <row r="43" spans="1:80" ht="13.5">
      <c r="A43" s="25">
        <v>20</v>
      </c>
      <c r="B43" s="25">
        <v>37</v>
      </c>
      <c r="C43" s="48">
        <v>16</v>
      </c>
      <c r="D43" s="25">
        <f t="shared" si="13"/>
        <v>-21</v>
      </c>
      <c r="E43" s="34">
        <f t="shared" si="14"/>
        <v>1.568201724066995</v>
      </c>
      <c r="F43" s="34">
        <f t="shared" si="15"/>
        <v>1.2041199826559248</v>
      </c>
      <c r="G43" s="34">
        <f t="shared" si="23"/>
        <v>0.43243243243243246</v>
      </c>
      <c r="H43" s="34">
        <f t="shared" si="24"/>
        <v>-0.3640817414110702</v>
      </c>
      <c r="I43" s="25">
        <v>79</v>
      </c>
      <c r="J43" s="48">
        <v>49</v>
      </c>
      <c r="K43" s="25">
        <f t="shared" si="16"/>
        <v>-30</v>
      </c>
      <c r="L43" s="34">
        <f t="shared" si="17"/>
        <v>1.8976270912904414</v>
      </c>
      <c r="M43" s="34">
        <f t="shared" si="18"/>
        <v>1.6901960800285136</v>
      </c>
      <c r="N43" s="34">
        <f t="shared" si="25"/>
        <v>0.620253164556962</v>
      </c>
      <c r="O43" s="44">
        <f t="shared" si="26"/>
        <v>-0.20743101126192776</v>
      </c>
      <c r="P43" s="44"/>
      <c r="Q43" s="50">
        <v>5.6</v>
      </c>
      <c r="R43" s="51">
        <v>3.8</v>
      </c>
      <c r="S43" s="50">
        <f t="shared" si="19"/>
        <v>-1.7999999999999998</v>
      </c>
      <c r="T43" s="34">
        <f t="shared" si="20"/>
        <v>0.7481880270062004</v>
      </c>
      <c r="U43" s="34">
        <f t="shared" si="21"/>
        <v>0.5797835966168101</v>
      </c>
      <c r="V43" s="34">
        <f t="shared" si="27"/>
        <v>0.6785714285714286</v>
      </c>
      <c r="W43" s="35">
        <f t="shared" si="28"/>
        <v>-0.16840443038939024</v>
      </c>
      <c r="X43" s="50">
        <v>0.6</v>
      </c>
      <c r="Y43" s="51">
        <v>0.5</v>
      </c>
      <c r="Z43" s="50">
        <f t="shared" si="22"/>
        <v>-0.09999999999999998</v>
      </c>
      <c r="AA43" s="50"/>
      <c r="AB43" s="50"/>
      <c r="AC43" s="50"/>
      <c r="AD43" s="50"/>
      <c r="AE43" s="50"/>
      <c r="AF43" s="50"/>
      <c r="AG43" s="50"/>
      <c r="AH43" s="50"/>
      <c r="AJ43" s="50"/>
      <c r="AK43" s="50"/>
      <c r="AV43" s="36">
        <v>5.55</v>
      </c>
      <c r="AW43" s="37">
        <v>50</v>
      </c>
      <c r="AX43" s="37"/>
      <c r="AY43" s="38"/>
      <c r="BN43" s="36">
        <v>4.391357962102766</v>
      </c>
      <c r="BQ43" s="38">
        <v>15</v>
      </c>
      <c r="BT43" s="36">
        <v>5.55</v>
      </c>
      <c r="BU43" s="37">
        <v>50</v>
      </c>
      <c r="BW43" s="38"/>
      <c r="BY43" s="36">
        <v>0.742319023872233</v>
      </c>
      <c r="BZ43" s="37">
        <v>40</v>
      </c>
      <c r="CB43" s="38"/>
    </row>
    <row r="44" spans="1:80" ht="13.5">
      <c r="A44" s="25">
        <v>21</v>
      </c>
      <c r="B44" s="25">
        <v>20</v>
      </c>
      <c r="C44" s="48">
        <v>24</v>
      </c>
      <c r="D44" s="25">
        <f t="shared" si="13"/>
        <v>4</v>
      </c>
      <c r="E44" s="34">
        <f t="shared" si="14"/>
        <v>1.3010299956639813</v>
      </c>
      <c r="F44" s="34">
        <f t="shared" si="15"/>
        <v>1.380211241711606</v>
      </c>
      <c r="G44" s="34">
        <f t="shared" si="23"/>
        <v>1.2</v>
      </c>
      <c r="H44" s="34">
        <f t="shared" si="24"/>
        <v>0.07918124604762466</v>
      </c>
      <c r="I44" s="25">
        <v>39</v>
      </c>
      <c r="J44" s="48">
        <v>37</v>
      </c>
      <c r="K44" s="25">
        <f t="shared" si="16"/>
        <v>-2</v>
      </c>
      <c r="L44" s="34">
        <f t="shared" si="17"/>
        <v>1.591064607026499</v>
      </c>
      <c r="M44" s="34">
        <f t="shared" si="18"/>
        <v>1.568201724066995</v>
      </c>
      <c r="N44" s="34">
        <f t="shared" si="25"/>
        <v>0.9487179487179487</v>
      </c>
      <c r="O44" s="44">
        <f t="shared" si="26"/>
        <v>-0.022862882959504116</v>
      </c>
      <c r="P44" s="44"/>
      <c r="Q44" s="50">
        <v>9.2</v>
      </c>
      <c r="R44" s="51">
        <v>9.1</v>
      </c>
      <c r="S44" s="50">
        <f t="shared" si="19"/>
        <v>-0.09999999999999964</v>
      </c>
      <c r="T44" s="34">
        <f t="shared" si="20"/>
        <v>0.9637878273455552</v>
      </c>
      <c r="U44" s="34">
        <f t="shared" si="21"/>
        <v>0.9590413923210935</v>
      </c>
      <c r="V44" s="34">
        <f t="shared" si="27"/>
        <v>0.9891304347826088</v>
      </c>
      <c r="W44" s="35">
        <f t="shared" si="28"/>
        <v>-0.004746435024461704</v>
      </c>
      <c r="X44" s="50">
        <v>0.5</v>
      </c>
      <c r="Y44" s="51">
        <v>0.6</v>
      </c>
      <c r="Z44" s="50">
        <f t="shared" si="22"/>
        <v>0.09999999999999998</v>
      </c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V44" s="36">
        <v>10.8</v>
      </c>
      <c r="AW44" s="37">
        <v>50</v>
      </c>
      <c r="AX44" s="37"/>
      <c r="AY44" s="38"/>
      <c r="BN44" s="36">
        <v>4.02535169073515</v>
      </c>
      <c r="BQ44" s="38">
        <v>15</v>
      </c>
      <c r="BT44" s="36">
        <v>10.8</v>
      </c>
      <c r="BU44" s="37">
        <v>50</v>
      </c>
      <c r="BW44" s="38"/>
      <c r="BY44" s="36">
        <v>0.742319023872233</v>
      </c>
      <c r="BZ44" s="37">
        <v>30</v>
      </c>
      <c r="CB44" s="38"/>
    </row>
    <row r="45" spans="1:80" ht="13.5">
      <c r="A45" s="25">
        <v>22</v>
      </c>
      <c r="B45" s="25">
        <v>22</v>
      </c>
      <c r="C45" s="48">
        <v>43</v>
      </c>
      <c r="D45" s="25">
        <f t="shared" si="13"/>
        <v>21</v>
      </c>
      <c r="E45" s="34">
        <f t="shared" si="14"/>
        <v>1.3424226808222062</v>
      </c>
      <c r="F45" s="34">
        <f t="shared" si="15"/>
        <v>1.6334684555795864</v>
      </c>
      <c r="G45" s="34">
        <f t="shared" si="23"/>
        <v>1.9545454545454546</v>
      </c>
      <c r="H45" s="34">
        <f t="shared" si="24"/>
        <v>0.29104577475738025</v>
      </c>
      <c r="I45" s="25">
        <v>23</v>
      </c>
      <c r="J45" s="48">
        <v>62</v>
      </c>
      <c r="K45" s="25">
        <f t="shared" si="16"/>
        <v>39</v>
      </c>
      <c r="L45" s="34">
        <f t="shared" si="17"/>
        <v>1.3617278360175928</v>
      </c>
      <c r="M45" s="34">
        <f t="shared" si="18"/>
        <v>1.792391689498254</v>
      </c>
      <c r="N45" s="34">
        <f t="shared" si="25"/>
        <v>2.6956521739130435</v>
      </c>
      <c r="O45" s="44">
        <f t="shared" si="26"/>
        <v>0.43066385348066105</v>
      </c>
      <c r="P45" s="44"/>
      <c r="Q45" s="50">
        <v>21.3</v>
      </c>
      <c r="R45" s="51">
        <v>18.3</v>
      </c>
      <c r="S45" s="50">
        <f t="shared" si="19"/>
        <v>-3</v>
      </c>
      <c r="T45" s="34">
        <f t="shared" si="20"/>
        <v>1.3283796034387378</v>
      </c>
      <c r="U45" s="34">
        <f t="shared" si="21"/>
        <v>1.2624510897304295</v>
      </c>
      <c r="V45" s="34">
        <f t="shared" si="27"/>
        <v>0.8591549295774648</v>
      </c>
      <c r="W45" s="35">
        <f t="shared" si="28"/>
        <v>-0.06592851370830832</v>
      </c>
      <c r="X45" s="50">
        <v>1</v>
      </c>
      <c r="Y45" s="51">
        <v>0.8</v>
      </c>
      <c r="Z45" s="50">
        <f t="shared" si="22"/>
        <v>-0.19999999999999996</v>
      </c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V45" s="36">
        <v>10.8</v>
      </c>
      <c r="AW45" s="37">
        <v>40</v>
      </c>
      <c r="AX45" s="37"/>
      <c r="AY45" s="38"/>
      <c r="BN45" s="36">
        <v>3.9966704794884307</v>
      </c>
      <c r="BQ45" s="38">
        <v>15</v>
      </c>
      <c r="BT45" s="36">
        <v>10.8</v>
      </c>
      <c r="BU45" s="37">
        <v>40</v>
      </c>
      <c r="BW45" s="38"/>
      <c r="BY45" s="36">
        <v>1.03541581787677</v>
      </c>
      <c r="BZ45" s="37">
        <v>30</v>
      </c>
      <c r="CB45" s="38"/>
    </row>
    <row r="46" spans="1:80" ht="13.5">
      <c r="A46" s="25">
        <v>23</v>
      </c>
      <c r="B46" s="25">
        <v>15</v>
      </c>
      <c r="C46" s="48">
        <v>24</v>
      </c>
      <c r="D46" s="25">
        <f t="shared" si="13"/>
        <v>9</v>
      </c>
      <c r="E46" s="34">
        <f t="shared" si="14"/>
        <v>1.1760912590556813</v>
      </c>
      <c r="F46" s="34">
        <f t="shared" si="15"/>
        <v>1.380211241711606</v>
      </c>
      <c r="G46" s="34">
        <f t="shared" si="23"/>
        <v>1.6</v>
      </c>
      <c r="H46" s="34">
        <f t="shared" si="24"/>
        <v>0.20411998265592457</v>
      </c>
      <c r="I46" s="25">
        <v>13</v>
      </c>
      <c r="J46" s="48">
        <v>26</v>
      </c>
      <c r="K46" s="25">
        <f t="shared" si="16"/>
        <v>13</v>
      </c>
      <c r="L46" s="34">
        <f t="shared" si="17"/>
        <v>1.1139433523068367</v>
      </c>
      <c r="M46" s="34">
        <f t="shared" si="18"/>
        <v>1.414973347970818</v>
      </c>
      <c r="N46" s="34">
        <f t="shared" si="25"/>
        <v>2</v>
      </c>
      <c r="O46" s="44">
        <f t="shared" si="26"/>
        <v>0.30102999566398125</v>
      </c>
      <c r="P46" s="44"/>
      <c r="Q46" s="50">
        <v>10.7</v>
      </c>
      <c r="R46" s="51">
        <v>4.5</v>
      </c>
      <c r="S46" s="50">
        <f t="shared" si="19"/>
        <v>-6.199999999999999</v>
      </c>
      <c r="T46" s="34">
        <f t="shared" si="20"/>
        <v>1.0293837776852097</v>
      </c>
      <c r="U46" s="34">
        <f t="shared" si="21"/>
        <v>0.6532125137753437</v>
      </c>
      <c r="V46" s="34">
        <f t="shared" si="27"/>
        <v>0.42056074766355145</v>
      </c>
      <c r="W46" s="35">
        <f t="shared" si="28"/>
        <v>-0.376171263909866</v>
      </c>
      <c r="X46" s="50">
        <v>0.6</v>
      </c>
      <c r="Y46" s="51">
        <v>0.6</v>
      </c>
      <c r="Z46" s="50">
        <f t="shared" si="22"/>
        <v>0</v>
      </c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V46" s="36"/>
      <c r="AW46" s="37"/>
      <c r="AX46" s="37"/>
      <c r="AY46" s="38"/>
      <c r="BN46" s="36">
        <v>3.838107322477978</v>
      </c>
      <c r="BQ46" s="38">
        <v>15</v>
      </c>
      <c r="BT46" s="36"/>
      <c r="BW46" s="38"/>
      <c r="BY46" s="36">
        <v>1.03541581787677</v>
      </c>
      <c r="BZ46" s="37">
        <v>40</v>
      </c>
      <c r="CB46" s="38"/>
    </row>
    <row r="47" spans="1:80" ht="13.5">
      <c r="A47" s="25">
        <v>24</v>
      </c>
      <c r="B47" s="25">
        <v>40</v>
      </c>
      <c r="C47" s="48">
        <v>37</v>
      </c>
      <c r="D47" s="25">
        <f t="shared" si="13"/>
        <v>-3</v>
      </c>
      <c r="E47" s="34">
        <f t="shared" si="14"/>
        <v>1.6020599913279623</v>
      </c>
      <c r="F47" s="34">
        <f t="shared" si="15"/>
        <v>1.568201724066995</v>
      </c>
      <c r="G47" s="34">
        <f t="shared" si="23"/>
        <v>0.925</v>
      </c>
      <c r="H47" s="34">
        <f t="shared" si="24"/>
        <v>-0.0338582672609673</v>
      </c>
      <c r="I47" s="25">
        <v>79</v>
      </c>
      <c r="J47" s="48">
        <v>54</v>
      </c>
      <c r="K47" s="25">
        <f t="shared" si="16"/>
        <v>-25</v>
      </c>
      <c r="L47" s="34">
        <f t="shared" si="17"/>
        <v>1.8976270912904414</v>
      </c>
      <c r="M47" s="34">
        <f t="shared" si="18"/>
        <v>1.7323937598229686</v>
      </c>
      <c r="N47" s="34">
        <f t="shared" si="25"/>
        <v>0.6835443037974683</v>
      </c>
      <c r="O47" s="44">
        <f t="shared" si="26"/>
        <v>-0.16523333146747277</v>
      </c>
      <c r="P47" s="44"/>
      <c r="Q47" s="50">
        <v>4</v>
      </c>
      <c r="R47" s="51">
        <v>8.7</v>
      </c>
      <c r="S47" s="50">
        <f t="shared" si="19"/>
        <v>4.699999999999999</v>
      </c>
      <c r="T47" s="34">
        <f t="shared" si="20"/>
        <v>0.6020599913279624</v>
      </c>
      <c r="U47" s="34">
        <f t="shared" si="21"/>
        <v>0.9395192526186185</v>
      </c>
      <c r="V47" s="34">
        <f t="shared" si="27"/>
        <v>2.175</v>
      </c>
      <c r="W47" s="35">
        <f t="shared" si="28"/>
        <v>0.33745926129065607</v>
      </c>
      <c r="X47" s="50">
        <v>0.2</v>
      </c>
      <c r="Y47" s="51">
        <v>0.3</v>
      </c>
      <c r="Z47" s="50">
        <f t="shared" si="22"/>
        <v>0.09999999999999998</v>
      </c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V47" s="36">
        <v>8</v>
      </c>
      <c r="AW47" s="37">
        <v>50</v>
      </c>
      <c r="AX47" s="37"/>
      <c r="AY47" s="38"/>
      <c r="BN47" s="36">
        <v>3.299198213707034</v>
      </c>
      <c r="BQ47" s="38">
        <v>15</v>
      </c>
      <c r="BT47" s="36">
        <v>8</v>
      </c>
      <c r="BU47" s="37">
        <v>50</v>
      </c>
      <c r="BW47" s="38"/>
      <c r="BY47" s="36">
        <v>1.3384564936046048</v>
      </c>
      <c r="BZ47" s="37">
        <v>40</v>
      </c>
      <c r="CB47" s="38"/>
    </row>
    <row r="48" spans="1:80" ht="13.5">
      <c r="A48" s="25">
        <v>25</v>
      </c>
      <c r="B48" s="25">
        <v>12</v>
      </c>
      <c r="C48" s="48">
        <v>13</v>
      </c>
      <c r="D48" s="25">
        <f t="shared" si="13"/>
        <v>1</v>
      </c>
      <c r="E48" s="34">
        <f t="shared" si="14"/>
        <v>1.0791812460476249</v>
      </c>
      <c r="F48" s="34">
        <f t="shared" si="15"/>
        <v>1.1139433523068367</v>
      </c>
      <c r="G48" s="34">
        <f t="shared" si="23"/>
        <v>1.0833333333333333</v>
      </c>
      <c r="H48" s="34">
        <f t="shared" si="24"/>
        <v>0.034762106259211834</v>
      </c>
      <c r="I48" s="25">
        <v>17</v>
      </c>
      <c r="J48" s="48">
        <v>21</v>
      </c>
      <c r="K48" s="25">
        <f t="shared" si="16"/>
        <v>4</v>
      </c>
      <c r="L48" s="34">
        <f t="shared" si="17"/>
        <v>1.2304489213782739</v>
      </c>
      <c r="M48" s="34">
        <f t="shared" si="18"/>
        <v>1.3222192947339193</v>
      </c>
      <c r="N48" s="34">
        <f t="shared" si="25"/>
        <v>1.2352941176470589</v>
      </c>
      <c r="O48" s="44">
        <f t="shared" si="26"/>
        <v>0.09177037335564542</v>
      </c>
      <c r="P48" s="44"/>
      <c r="Q48" s="50">
        <v>7.1</v>
      </c>
      <c r="R48" s="51">
        <v>5.7</v>
      </c>
      <c r="S48" s="50">
        <f t="shared" si="19"/>
        <v>-1.3999999999999995</v>
      </c>
      <c r="T48" s="34">
        <f t="shared" si="20"/>
        <v>0.8512583487190752</v>
      </c>
      <c r="U48" s="34">
        <f t="shared" si="21"/>
        <v>0.7558748556724915</v>
      </c>
      <c r="V48" s="34">
        <f t="shared" si="27"/>
        <v>0.8028169014084507</v>
      </c>
      <c r="W48" s="35">
        <f t="shared" si="28"/>
        <v>-0.09538349304658378</v>
      </c>
      <c r="X48" s="50">
        <v>0.5</v>
      </c>
      <c r="Y48" s="51">
        <v>0.5</v>
      </c>
      <c r="Z48" s="50">
        <f t="shared" si="22"/>
        <v>0</v>
      </c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V48" s="36">
        <v>8</v>
      </c>
      <c r="AW48" s="37">
        <v>30</v>
      </c>
      <c r="AX48" s="37"/>
      <c r="AY48" s="38"/>
      <c r="BN48" s="36">
        <v>-1.6406140446725013</v>
      </c>
      <c r="BP48" s="37">
        <v>23</v>
      </c>
      <c r="BQ48" s="38"/>
      <c r="BT48" s="36">
        <v>8</v>
      </c>
      <c r="BU48" s="37">
        <v>30</v>
      </c>
      <c r="BW48" s="38"/>
      <c r="BY48" s="36">
        <v>1.3384564936046048</v>
      </c>
      <c r="BZ48" s="37">
        <v>47</v>
      </c>
      <c r="CB48" s="38"/>
    </row>
    <row r="49" spans="1:80" ht="13.5">
      <c r="A49" s="25">
        <v>26</v>
      </c>
      <c r="B49" s="25">
        <v>24</v>
      </c>
      <c r="C49" s="48">
        <v>16</v>
      </c>
      <c r="D49" s="25">
        <f t="shared" si="13"/>
        <v>-8</v>
      </c>
      <c r="E49" s="34">
        <f t="shared" si="14"/>
        <v>1.380211241711606</v>
      </c>
      <c r="F49" s="34">
        <f t="shared" si="15"/>
        <v>1.2041199826559248</v>
      </c>
      <c r="G49" s="34">
        <f t="shared" si="23"/>
        <v>0.6666666666666666</v>
      </c>
      <c r="H49" s="34">
        <f t="shared" si="24"/>
        <v>-0.17609125905568113</v>
      </c>
      <c r="I49" s="25">
        <v>77</v>
      </c>
      <c r="J49" s="48">
        <v>49</v>
      </c>
      <c r="K49" s="25">
        <f t="shared" si="16"/>
        <v>-28</v>
      </c>
      <c r="L49" s="34">
        <f t="shared" si="17"/>
        <v>1.8864907251724818</v>
      </c>
      <c r="M49" s="34">
        <f t="shared" si="18"/>
        <v>1.6901960800285136</v>
      </c>
      <c r="N49" s="34">
        <f t="shared" si="25"/>
        <v>0.6363636363636364</v>
      </c>
      <c r="O49" s="44">
        <f t="shared" si="26"/>
        <v>-0.19629464514396822</v>
      </c>
      <c r="P49" s="44"/>
      <c r="Q49" s="50">
        <v>10.4</v>
      </c>
      <c r="R49" s="51">
        <v>4.9</v>
      </c>
      <c r="S49" s="50">
        <f t="shared" si="19"/>
        <v>-5.5</v>
      </c>
      <c r="T49" s="34">
        <f t="shared" si="20"/>
        <v>1.0170333392987803</v>
      </c>
      <c r="U49" s="34">
        <f t="shared" si="21"/>
        <v>0.6901960800285137</v>
      </c>
      <c r="V49" s="34">
        <f t="shared" si="27"/>
        <v>0.47115384615384615</v>
      </c>
      <c r="W49" s="35">
        <f t="shared" si="28"/>
        <v>-0.3268372592702665</v>
      </c>
      <c r="X49" s="50">
        <v>0.5</v>
      </c>
      <c r="Y49" s="51">
        <v>0.4</v>
      </c>
      <c r="Z49" s="50">
        <f t="shared" si="22"/>
        <v>-0.09999999999999998</v>
      </c>
      <c r="AA49" s="50"/>
      <c r="AB49" s="50"/>
      <c r="AC49" s="50"/>
      <c r="AD49" s="50" t="s">
        <v>178</v>
      </c>
      <c r="AE49" s="50"/>
      <c r="AF49" s="50"/>
      <c r="AG49" s="50"/>
      <c r="AH49" s="50"/>
      <c r="AI49" s="50"/>
      <c r="AJ49" s="50"/>
      <c r="AL49" s="25" t="s">
        <v>137</v>
      </c>
      <c r="AV49" s="36"/>
      <c r="AW49" s="37"/>
      <c r="AX49" s="37"/>
      <c r="AY49" s="38"/>
      <c r="AZ49" s="25" t="s">
        <v>5</v>
      </c>
      <c r="BN49" s="36">
        <v>-1.6406140446725013</v>
      </c>
      <c r="BP49" s="37">
        <v>7</v>
      </c>
      <c r="BQ49" s="38"/>
      <c r="BT49" s="36"/>
      <c r="BW49" s="38"/>
      <c r="BY49" s="36">
        <v>1.3384564936046048</v>
      </c>
      <c r="BZ49" s="37">
        <v>33</v>
      </c>
      <c r="CB49" s="38"/>
    </row>
    <row r="50" spans="1:80" ht="13.5">
      <c r="A50" s="25">
        <v>27</v>
      </c>
      <c r="B50" s="25">
        <v>21</v>
      </c>
      <c r="C50" s="48">
        <v>72</v>
      </c>
      <c r="D50" s="25">
        <f t="shared" si="13"/>
        <v>51</v>
      </c>
      <c r="E50" s="34">
        <f t="shared" si="14"/>
        <v>1.3222192947339193</v>
      </c>
      <c r="F50" s="34">
        <f t="shared" si="15"/>
        <v>1.8573324964312685</v>
      </c>
      <c r="G50" s="34">
        <f t="shared" si="23"/>
        <v>3.4285714285714284</v>
      </c>
      <c r="H50" s="34">
        <f t="shared" si="24"/>
        <v>0.5351132016973492</v>
      </c>
      <c r="I50" s="25">
        <v>34</v>
      </c>
      <c r="J50" s="48">
        <v>157</v>
      </c>
      <c r="K50" s="25">
        <f t="shared" si="16"/>
        <v>123</v>
      </c>
      <c r="L50" s="34">
        <f t="shared" si="17"/>
        <v>1.5314789170422551</v>
      </c>
      <c r="M50" s="34">
        <f t="shared" si="18"/>
        <v>2.1958996524092336</v>
      </c>
      <c r="N50" s="34">
        <f t="shared" si="25"/>
        <v>4.617647058823529</v>
      </c>
      <c r="O50" s="44">
        <f t="shared" si="26"/>
        <v>0.6644207353669784</v>
      </c>
      <c r="P50" s="44"/>
      <c r="Q50" s="50">
        <v>7.3</v>
      </c>
      <c r="R50" s="51">
        <v>5.4</v>
      </c>
      <c r="S50" s="50">
        <f t="shared" si="19"/>
        <v>-1.8999999999999995</v>
      </c>
      <c r="T50" s="34">
        <f t="shared" si="20"/>
        <v>0.8633228601204559</v>
      </c>
      <c r="U50" s="34">
        <f t="shared" si="21"/>
        <v>0.7323937598229685</v>
      </c>
      <c r="V50" s="34">
        <f t="shared" si="27"/>
        <v>0.7397260273972603</v>
      </c>
      <c r="W50" s="35">
        <f t="shared" si="28"/>
        <v>-0.1309291002974874</v>
      </c>
      <c r="X50" s="50">
        <v>0.5</v>
      </c>
      <c r="Y50" s="51">
        <v>0.6</v>
      </c>
      <c r="Z50" s="50">
        <f t="shared" si="22"/>
        <v>0.09999999999999998</v>
      </c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V50" s="36">
        <v>5.55</v>
      </c>
      <c r="AW50" s="37">
        <v>40</v>
      </c>
      <c r="AX50" s="37"/>
      <c r="AY50" s="38"/>
      <c r="BC50" s="25" t="s">
        <v>49</v>
      </c>
      <c r="BN50" s="36">
        <v>-0.6664789334777841</v>
      </c>
      <c r="BO50" s="37">
        <v>22</v>
      </c>
      <c r="BQ50" s="38"/>
      <c r="BT50" s="36">
        <v>5.55</v>
      </c>
      <c r="BU50" s="37">
        <v>40</v>
      </c>
      <c r="BW50" s="38"/>
      <c r="BY50" s="36">
        <v>1.4750610088835756</v>
      </c>
      <c r="CA50" s="37">
        <v>48</v>
      </c>
      <c r="CB50" s="38"/>
    </row>
    <row r="51" spans="1:80" ht="13.5">
      <c r="A51" s="25">
        <v>28</v>
      </c>
      <c r="B51" s="25">
        <v>79</v>
      </c>
      <c r="C51" s="48">
        <v>54</v>
      </c>
      <c r="D51" s="25">
        <f t="shared" si="13"/>
        <v>-25</v>
      </c>
      <c r="E51" s="34">
        <f t="shared" si="14"/>
        <v>1.8976270912904414</v>
      </c>
      <c r="F51" s="34">
        <f t="shared" si="15"/>
        <v>1.7323937598229686</v>
      </c>
      <c r="G51" s="34">
        <f t="shared" si="23"/>
        <v>0.6835443037974683</v>
      </c>
      <c r="H51" s="34">
        <f t="shared" si="24"/>
        <v>-0.16523333146747277</v>
      </c>
      <c r="I51" s="25">
        <v>113</v>
      </c>
      <c r="J51" s="48">
        <v>94</v>
      </c>
      <c r="K51" s="25">
        <f t="shared" si="16"/>
        <v>-19</v>
      </c>
      <c r="L51" s="34">
        <f t="shared" si="17"/>
        <v>2.0530784434834195</v>
      </c>
      <c r="M51" s="34">
        <f t="shared" si="18"/>
        <v>1.9731278535996986</v>
      </c>
      <c r="N51" s="34">
        <f t="shared" si="25"/>
        <v>0.831858407079646</v>
      </c>
      <c r="O51" s="44">
        <f t="shared" si="26"/>
        <v>-0.07995058988372095</v>
      </c>
      <c r="P51" s="44"/>
      <c r="Q51" s="50">
        <v>12.8</v>
      </c>
      <c r="R51" s="51">
        <v>10.1</v>
      </c>
      <c r="S51" s="50">
        <f t="shared" si="19"/>
        <v>-2.700000000000001</v>
      </c>
      <c r="T51" s="34">
        <f t="shared" si="20"/>
        <v>1.1072099696478683</v>
      </c>
      <c r="U51" s="34">
        <f t="shared" si="21"/>
        <v>1.0043213737826426</v>
      </c>
      <c r="V51" s="34">
        <f t="shared" si="27"/>
        <v>0.7890624999999999</v>
      </c>
      <c r="W51" s="35">
        <f t="shared" si="28"/>
        <v>-0.1028885958652257</v>
      </c>
      <c r="X51" s="50">
        <v>0.5</v>
      </c>
      <c r="Y51" s="51">
        <v>0.6</v>
      </c>
      <c r="Z51" s="50">
        <f t="shared" si="22"/>
        <v>0.09999999999999998</v>
      </c>
      <c r="AA51" s="50"/>
      <c r="AB51" s="50"/>
      <c r="AC51" s="50"/>
      <c r="AD51" s="72"/>
      <c r="AE51" s="121" t="s">
        <v>130</v>
      </c>
      <c r="AF51" s="125" t="s">
        <v>133</v>
      </c>
      <c r="AG51" s="125" t="s">
        <v>134</v>
      </c>
      <c r="AH51" s="125" t="s">
        <v>135</v>
      </c>
      <c r="AI51" s="121" t="s">
        <v>131</v>
      </c>
      <c r="AJ51" s="121" t="s">
        <v>132</v>
      </c>
      <c r="AV51" s="36">
        <v>5.55</v>
      </c>
      <c r="AW51" s="37">
        <v>30</v>
      </c>
      <c r="AX51" s="37"/>
      <c r="AY51" s="38"/>
      <c r="BC51" s="25" t="s">
        <v>63</v>
      </c>
      <c r="BN51" s="36">
        <v>-0.6664789334777841</v>
      </c>
      <c r="BO51" s="37">
        <v>8</v>
      </c>
      <c r="BQ51" s="38"/>
      <c r="BT51" s="36">
        <v>5.55</v>
      </c>
      <c r="BU51" s="37">
        <v>30</v>
      </c>
      <c r="BW51" s="38"/>
      <c r="BY51" s="36">
        <v>1.4750610088835756</v>
      </c>
      <c r="CA51" s="37">
        <v>32</v>
      </c>
      <c r="CB51" s="38"/>
    </row>
    <row r="52" spans="1:80" ht="13.5">
      <c r="A52" s="25">
        <v>29</v>
      </c>
      <c r="B52" s="25">
        <v>11</v>
      </c>
      <c r="C52" s="48">
        <v>35</v>
      </c>
      <c r="D52" s="25">
        <f t="shared" si="13"/>
        <v>24</v>
      </c>
      <c r="E52" s="34">
        <f t="shared" si="14"/>
        <v>1.0413926851582251</v>
      </c>
      <c r="F52" s="34">
        <f t="shared" si="15"/>
        <v>1.5440680443502757</v>
      </c>
      <c r="G52" s="34">
        <f t="shared" si="23"/>
        <v>3.1818181818181817</v>
      </c>
      <c r="H52" s="34">
        <f t="shared" si="24"/>
        <v>0.5026753591920505</v>
      </c>
      <c r="I52" s="25">
        <v>14</v>
      </c>
      <c r="J52" s="48">
        <v>26</v>
      </c>
      <c r="K52" s="25">
        <f t="shared" si="16"/>
        <v>12</v>
      </c>
      <c r="L52" s="34">
        <f t="shared" si="17"/>
        <v>1.146128035678238</v>
      </c>
      <c r="M52" s="34">
        <f t="shared" si="18"/>
        <v>1.414973347970818</v>
      </c>
      <c r="N52" s="34">
        <f t="shared" si="25"/>
        <v>1.8571428571428572</v>
      </c>
      <c r="O52" s="44">
        <f t="shared" si="26"/>
        <v>0.26884531229258</v>
      </c>
      <c r="P52" s="44"/>
      <c r="Q52" s="50">
        <v>8.1</v>
      </c>
      <c r="R52" s="51">
        <v>8.7</v>
      </c>
      <c r="S52" s="50">
        <f t="shared" si="19"/>
        <v>0.5999999999999996</v>
      </c>
      <c r="T52" s="34">
        <f t="shared" si="20"/>
        <v>0.9084850188786497</v>
      </c>
      <c r="U52" s="34">
        <f t="shared" si="21"/>
        <v>0.9395192526186185</v>
      </c>
      <c r="V52" s="34">
        <f t="shared" si="27"/>
        <v>1.074074074074074</v>
      </c>
      <c r="W52" s="35">
        <f t="shared" si="28"/>
        <v>0.03103423373996872</v>
      </c>
      <c r="X52" s="50">
        <v>0.3</v>
      </c>
      <c r="Y52" s="51">
        <v>0.3</v>
      </c>
      <c r="Z52" s="50">
        <f t="shared" si="22"/>
        <v>0</v>
      </c>
      <c r="AA52" s="50"/>
      <c r="AB52" s="50"/>
      <c r="AC52" s="50"/>
      <c r="AD52" s="73" t="s">
        <v>128</v>
      </c>
      <c r="AE52" s="59">
        <f>O4</f>
        <v>0.39666404460959387</v>
      </c>
      <c r="AF52" s="59">
        <f>O5</f>
        <v>0.5299643183400038</v>
      </c>
      <c r="AG52" s="59">
        <f>O12</f>
        <v>8.164877745782478</v>
      </c>
      <c r="AH52" s="122">
        <f>O13</f>
        <v>4.022059616175991E-13</v>
      </c>
      <c r="AI52" s="59">
        <f>O14</f>
        <v>0.3004589555701896</v>
      </c>
      <c r="AJ52" s="59">
        <f>O15</f>
        <v>0.49286913364899815</v>
      </c>
      <c r="AV52" s="36">
        <v>10.8</v>
      </c>
      <c r="AW52" s="37">
        <v>30</v>
      </c>
      <c r="AX52" s="37"/>
      <c r="AY52" s="38"/>
      <c r="BC52" s="25" t="s">
        <v>64</v>
      </c>
      <c r="BN52" s="36">
        <v>-0.6664789334777841</v>
      </c>
      <c r="BO52" s="37">
        <v>15</v>
      </c>
      <c r="BQ52" s="38"/>
      <c r="BT52" s="36">
        <v>10.8</v>
      </c>
      <c r="BU52" s="37">
        <v>30</v>
      </c>
      <c r="BW52" s="38"/>
      <c r="BY52" s="36"/>
      <c r="CB52" s="38"/>
    </row>
    <row r="53" spans="1:80" ht="13.5">
      <c r="A53" s="25">
        <v>30</v>
      </c>
      <c r="B53" s="25">
        <v>11</v>
      </c>
      <c r="C53" s="48">
        <v>35</v>
      </c>
      <c r="D53" s="25">
        <f t="shared" si="13"/>
        <v>24</v>
      </c>
      <c r="E53" s="34">
        <f t="shared" si="14"/>
        <v>1.0413926851582251</v>
      </c>
      <c r="F53" s="34">
        <f t="shared" si="15"/>
        <v>1.5440680443502757</v>
      </c>
      <c r="G53" s="34">
        <f t="shared" si="23"/>
        <v>3.1818181818181817</v>
      </c>
      <c r="H53" s="34">
        <f t="shared" si="24"/>
        <v>0.5026753591920505</v>
      </c>
      <c r="I53" s="25">
        <v>14</v>
      </c>
      <c r="J53" s="48">
        <v>26</v>
      </c>
      <c r="K53" s="25">
        <f t="shared" si="16"/>
        <v>12</v>
      </c>
      <c r="L53" s="34">
        <f t="shared" si="17"/>
        <v>1.146128035678238</v>
      </c>
      <c r="M53" s="34">
        <f t="shared" si="18"/>
        <v>1.414973347970818</v>
      </c>
      <c r="N53" s="34">
        <f t="shared" si="25"/>
        <v>1.8571428571428572</v>
      </c>
      <c r="O53" s="44">
        <f t="shared" si="26"/>
        <v>0.26884531229258</v>
      </c>
      <c r="P53" s="44"/>
      <c r="Q53" s="50">
        <v>8.1</v>
      </c>
      <c r="R53" s="51">
        <v>8.7</v>
      </c>
      <c r="S53" s="50">
        <f t="shared" si="19"/>
        <v>0.5999999999999996</v>
      </c>
      <c r="T53" s="34">
        <f t="shared" si="20"/>
        <v>0.9084850188786497</v>
      </c>
      <c r="U53" s="34">
        <f t="shared" si="21"/>
        <v>0.9395192526186185</v>
      </c>
      <c r="V53" s="34">
        <f t="shared" si="27"/>
        <v>1.074074074074074</v>
      </c>
      <c r="W53" s="35">
        <f t="shared" si="28"/>
        <v>0.03103423373996872</v>
      </c>
      <c r="X53" s="50">
        <v>0.3</v>
      </c>
      <c r="Y53" s="51">
        <v>0.3</v>
      </c>
      <c r="Z53" s="50">
        <f t="shared" si="22"/>
        <v>0</v>
      </c>
      <c r="AA53" s="50"/>
      <c r="AB53" s="50"/>
      <c r="AC53" s="50"/>
      <c r="AD53" s="74" t="s">
        <v>129</v>
      </c>
      <c r="AE53" s="45">
        <f>10^AE52</f>
        <v>2.49266573978859</v>
      </c>
      <c r="AF53" s="123"/>
      <c r="AG53" s="123"/>
      <c r="AH53" s="124"/>
      <c r="AI53" s="45">
        <f>10^AI52</f>
        <v>1.9973719913064956</v>
      </c>
      <c r="AJ53" s="45">
        <f>10^AJ52</f>
        <v>3.1107788220518597</v>
      </c>
      <c r="AV53" s="36">
        <v>10.8</v>
      </c>
      <c r="AW53" s="37">
        <v>40</v>
      </c>
      <c r="AX53" s="37"/>
      <c r="AY53" s="38"/>
      <c r="BC53" s="25" t="s">
        <v>65</v>
      </c>
      <c r="BN53" s="36">
        <v>0.13539445790491586</v>
      </c>
      <c r="BO53" s="37">
        <v>15</v>
      </c>
      <c r="BQ53" s="38"/>
      <c r="BT53" s="36">
        <v>10.8</v>
      </c>
      <c r="BU53" s="37">
        <v>40</v>
      </c>
      <c r="BW53" s="38"/>
      <c r="BY53" s="36">
        <v>0.4623979978989561</v>
      </c>
      <c r="CB53" s="38">
        <v>65</v>
      </c>
    </row>
    <row r="54" spans="1:80" ht="13.5">
      <c r="A54" s="25">
        <v>31</v>
      </c>
      <c r="B54" s="25">
        <v>16</v>
      </c>
      <c r="C54" s="48">
        <v>34</v>
      </c>
      <c r="D54" s="25">
        <f t="shared" si="13"/>
        <v>18</v>
      </c>
      <c r="E54" s="34">
        <f t="shared" si="14"/>
        <v>1.2041199826559248</v>
      </c>
      <c r="F54" s="34">
        <f t="shared" si="15"/>
        <v>1.5314789170422551</v>
      </c>
      <c r="G54" s="34">
        <f t="shared" si="23"/>
        <v>2.125</v>
      </c>
      <c r="H54" s="34">
        <f t="shared" si="24"/>
        <v>0.32735893438633035</v>
      </c>
      <c r="I54" s="25">
        <v>17</v>
      </c>
      <c r="J54" s="48">
        <v>66</v>
      </c>
      <c r="K54" s="25">
        <f t="shared" si="16"/>
        <v>49</v>
      </c>
      <c r="L54" s="34">
        <f t="shared" si="17"/>
        <v>1.2304489213782739</v>
      </c>
      <c r="M54" s="34">
        <f t="shared" si="18"/>
        <v>1.8195439355418688</v>
      </c>
      <c r="N54" s="34">
        <f t="shared" si="25"/>
        <v>3.8823529411764706</v>
      </c>
      <c r="O54" s="44">
        <f t="shared" si="26"/>
        <v>0.5890950141635949</v>
      </c>
      <c r="P54" s="44"/>
      <c r="Q54" s="50">
        <v>4.9</v>
      </c>
      <c r="R54" s="51">
        <v>4.7</v>
      </c>
      <c r="S54" s="50">
        <f t="shared" si="19"/>
        <v>-0.20000000000000018</v>
      </c>
      <c r="T54" s="34">
        <f t="shared" si="20"/>
        <v>0.6901960800285137</v>
      </c>
      <c r="U54" s="34">
        <f t="shared" si="21"/>
        <v>0.6720978579357175</v>
      </c>
      <c r="V54" s="34">
        <f t="shared" si="27"/>
        <v>0.9591836734693877</v>
      </c>
      <c r="W54" s="35">
        <f t="shared" si="28"/>
        <v>-0.018098222092796212</v>
      </c>
      <c r="X54" s="50">
        <v>0.5</v>
      </c>
      <c r="Y54" s="51">
        <v>0.6</v>
      </c>
      <c r="Z54" s="50">
        <f t="shared" si="22"/>
        <v>0.09999999999999998</v>
      </c>
      <c r="AA54" s="50"/>
      <c r="AB54" s="50"/>
      <c r="AC54" s="50"/>
      <c r="AD54" s="50"/>
      <c r="AE54" s="50"/>
      <c r="AF54" s="50"/>
      <c r="AG54" s="50"/>
      <c r="AH54" s="50"/>
      <c r="AJ54" s="50"/>
      <c r="AK54" s="50"/>
      <c r="AV54" s="36">
        <v>18.3</v>
      </c>
      <c r="AW54" s="37">
        <v>40</v>
      </c>
      <c r="AX54" s="37"/>
      <c r="AY54" s="38"/>
      <c r="BN54" s="36">
        <v>0.13539445790491586</v>
      </c>
      <c r="BO54" s="37">
        <v>25</v>
      </c>
      <c r="BQ54" s="38"/>
      <c r="BT54" s="36">
        <v>18.3</v>
      </c>
      <c r="BU54" s="37">
        <v>40</v>
      </c>
      <c r="BW54" s="38"/>
      <c r="BY54" s="36">
        <v>0.5440680443502757</v>
      </c>
      <c r="CB54" s="38">
        <v>65</v>
      </c>
    </row>
    <row r="55" spans="1:80" ht="13.5">
      <c r="A55" s="25">
        <v>32</v>
      </c>
      <c r="B55" s="25">
        <v>38</v>
      </c>
      <c r="C55" s="48">
        <v>62</v>
      </c>
      <c r="D55" s="25">
        <f t="shared" si="13"/>
        <v>24</v>
      </c>
      <c r="E55" s="34">
        <f t="shared" si="14"/>
        <v>1.5797835966168101</v>
      </c>
      <c r="F55" s="34">
        <f t="shared" si="15"/>
        <v>1.792391689498254</v>
      </c>
      <c r="G55" s="34">
        <f t="shared" si="23"/>
        <v>1.631578947368421</v>
      </c>
      <c r="H55" s="34">
        <f t="shared" si="24"/>
        <v>0.21260809288144378</v>
      </c>
      <c r="I55" s="25">
        <v>64</v>
      </c>
      <c r="J55" s="48">
        <v>128</v>
      </c>
      <c r="K55" s="25">
        <f t="shared" si="16"/>
        <v>64</v>
      </c>
      <c r="L55" s="34">
        <f t="shared" si="17"/>
        <v>1.806179973983887</v>
      </c>
      <c r="M55" s="34">
        <f t="shared" si="18"/>
        <v>2.1072099696478683</v>
      </c>
      <c r="N55" s="34">
        <f t="shared" si="25"/>
        <v>2</v>
      </c>
      <c r="O55" s="44">
        <f t="shared" si="26"/>
        <v>0.30102999566398125</v>
      </c>
      <c r="P55" s="44"/>
      <c r="Q55" s="50">
        <v>11.3</v>
      </c>
      <c r="R55" s="51">
        <v>6.7</v>
      </c>
      <c r="S55" s="50">
        <f t="shared" si="19"/>
        <v>-4.6000000000000005</v>
      </c>
      <c r="T55" s="34">
        <f t="shared" si="20"/>
        <v>1.0530784434834197</v>
      </c>
      <c r="U55" s="34">
        <f t="shared" si="21"/>
        <v>0.8260748027008264</v>
      </c>
      <c r="V55" s="34">
        <f t="shared" si="27"/>
        <v>0.5929203539823009</v>
      </c>
      <c r="W55" s="35">
        <f t="shared" si="28"/>
        <v>-0.22700364078259327</v>
      </c>
      <c r="X55" s="50">
        <v>0.5</v>
      </c>
      <c r="Y55" s="51">
        <v>0.6</v>
      </c>
      <c r="Z55" s="50">
        <f t="shared" si="22"/>
        <v>0.09999999999999998</v>
      </c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V55" s="36">
        <v>18.3</v>
      </c>
      <c r="AW55" s="37">
        <v>47</v>
      </c>
      <c r="AX55" s="37"/>
      <c r="AY55" s="38"/>
      <c r="BC55" s="25" t="s">
        <v>50</v>
      </c>
      <c r="BN55" s="36">
        <v>1.3194001262898605</v>
      </c>
      <c r="BO55" s="37">
        <v>25</v>
      </c>
      <c r="BQ55" s="38"/>
      <c r="BT55" s="36">
        <v>18.3</v>
      </c>
      <c r="BU55" s="37">
        <v>47</v>
      </c>
      <c r="BW55" s="38"/>
      <c r="BY55" s="36">
        <v>0.572476494963495</v>
      </c>
      <c r="CA55" s="37">
        <v>73</v>
      </c>
      <c r="CB55" s="38"/>
    </row>
    <row r="56" spans="1:80" ht="13.5">
      <c r="A56" s="25">
        <v>33</v>
      </c>
      <c r="B56" s="25">
        <v>24</v>
      </c>
      <c r="C56" s="48">
        <v>46</v>
      </c>
      <c r="D56" s="25">
        <f aca="true" t="shared" si="30" ref="D56:D87">C56-B56</f>
        <v>22</v>
      </c>
      <c r="E56" s="34">
        <f t="shared" si="14"/>
        <v>1.380211241711606</v>
      </c>
      <c r="F56" s="34">
        <f t="shared" si="15"/>
        <v>1.662757831681574</v>
      </c>
      <c r="G56" s="34">
        <f t="shared" si="23"/>
        <v>1.9166666666666667</v>
      </c>
      <c r="H56" s="34">
        <f t="shared" si="24"/>
        <v>0.2825465899699682</v>
      </c>
      <c r="I56" s="25">
        <v>21</v>
      </c>
      <c r="J56" s="48">
        <v>39</v>
      </c>
      <c r="K56" s="25">
        <f aca="true" t="shared" si="31" ref="K56:K87">J56-I56</f>
        <v>18</v>
      </c>
      <c r="L56" s="34">
        <f t="shared" si="17"/>
        <v>1.3222192947339193</v>
      </c>
      <c r="M56" s="34">
        <f t="shared" si="18"/>
        <v>1.591064607026499</v>
      </c>
      <c r="N56" s="34">
        <f t="shared" si="25"/>
        <v>1.8571428571428572</v>
      </c>
      <c r="O56" s="44">
        <f t="shared" si="26"/>
        <v>0.2688453122925798</v>
      </c>
      <c r="P56" s="44"/>
      <c r="Q56" s="50">
        <v>9.6</v>
      </c>
      <c r="R56" s="51">
        <v>11.5</v>
      </c>
      <c r="S56" s="50">
        <f aca="true" t="shared" si="32" ref="S56:S87">R56-Q56</f>
        <v>1.9000000000000004</v>
      </c>
      <c r="T56" s="34">
        <f t="shared" si="20"/>
        <v>0.9822712330395684</v>
      </c>
      <c r="U56" s="34">
        <f t="shared" si="21"/>
        <v>1.0606978403536116</v>
      </c>
      <c r="V56" s="34">
        <f t="shared" si="27"/>
        <v>1.1979166666666667</v>
      </c>
      <c r="W56" s="35">
        <f t="shared" si="28"/>
        <v>0.07842660731404316</v>
      </c>
      <c r="X56" s="50">
        <v>0.2</v>
      </c>
      <c r="Y56" s="51">
        <v>0.2</v>
      </c>
      <c r="Z56" s="50">
        <f aca="true" t="shared" si="33" ref="Z56:Z87">Y56-X56</f>
        <v>0</v>
      </c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V56" s="36">
        <v>18.3</v>
      </c>
      <c r="AW56" s="37">
        <v>33</v>
      </c>
      <c r="AX56" s="37"/>
      <c r="AY56" s="38"/>
      <c r="BC56" s="25" t="s">
        <v>66</v>
      </c>
      <c r="BN56" s="36">
        <v>1.3194001262898605</v>
      </c>
      <c r="BO56" s="37">
        <v>15</v>
      </c>
      <c r="BQ56" s="38"/>
      <c r="BT56" s="36">
        <v>18.3</v>
      </c>
      <c r="BU56" s="37">
        <v>33</v>
      </c>
      <c r="BW56" s="38"/>
      <c r="BY56" s="36">
        <v>0.572476494963495</v>
      </c>
      <c r="CA56" s="37">
        <v>57</v>
      </c>
      <c r="CB56" s="38"/>
    </row>
    <row r="57" spans="1:80" ht="13.5">
      <c r="A57" s="25">
        <v>34</v>
      </c>
      <c r="B57" s="25">
        <v>21</v>
      </c>
      <c r="C57" s="48">
        <v>39</v>
      </c>
      <c r="D57" s="25">
        <f t="shared" si="30"/>
        <v>18</v>
      </c>
      <c r="E57" s="34">
        <f t="shared" si="14"/>
        <v>1.3222192947339193</v>
      </c>
      <c r="F57" s="34">
        <f t="shared" si="15"/>
        <v>1.591064607026499</v>
      </c>
      <c r="G57" s="34">
        <f t="shared" si="23"/>
        <v>1.8571428571428572</v>
      </c>
      <c r="H57" s="34">
        <f t="shared" si="24"/>
        <v>0.2688453122925798</v>
      </c>
      <c r="I57" s="25">
        <v>31</v>
      </c>
      <c r="J57" s="48">
        <v>82</v>
      </c>
      <c r="K57" s="25">
        <f t="shared" si="31"/>
        <v>51</v>
      </c>
      <c r="L57" s="34">
        <f t="shared" si="17"/>
        <v>1.4913616938342726</v>
      </c>
      <c r="M57" s="34">
        <f t="shared" si="18"/>
        <v>1.9138138523837167</v>
      </c>
      <c r="N57" s="34">
        <f t="shared" si="25"/>
        <v>2.6451612903225805</v>
      </c>
      <c r="O57" s="44">
        <f t="shared" si="26"/>
        <v>0.42245215854944407</v>
      </c>
      <c r="P57" s="44"/>
      <c r="Q57" s="50">
        <v>10.5</v>
      </c>
      <c r="R57" s="51">
        <v>6</v>
      </c>
      <c r="S57" s="50">
        <f t="shared" si="32"/>
        <v>-4.5</v>
      </c>
      <c r="T57" s="34">
        <f t="shared" si="20"/>
        <v>1.021189299069938</v>
      </c>
      <c r="U57" s="34">
        <f t="shared" si="21"/>
        <v>0.7781512503836436</v>
      </c>
      <c r="V57" s="34">
        <f t="shared" si="27"/>
        <v>0.5714285714285714</v>
      </c>
      <c r="W57" s="35">
        <f t="shared" si="28"/>
        <v>-0.24303804868629442</v>
      </c>
      <c r="X57" s="50">
        <v>0.5</v>
      </c>
      <c r="Y57" s="51">
        <v>0.6</v>
      </c>
      <c r="Z57" s="50">
        <f t="shared" si="33"/>
        <v>0.09999999999999998</v>
      </c>
      <c r="AA57" s="50"/>
      <c r="AB57" s="50"/>
      <c r="AC57" s="50"/>
      <c r="AD57" s="50"/>
      <c r="AV57" s="36">
        <v>18.675</v>
      </c>
      <c r="AW57" s="37"/>
      <c r="AX57" s="37">
        <v>48</v>
      </c>
      <c r="AY57" s="38"/>
      <c r="BC57" s="25" t="s">
        <v>67</v>
      </c>
      <c r="BN57" s="36"/>
      <c r="BQ57" s="38"/>
      <c r="BT57" s="36">
        <v>18.675</v>
      </c>
      <c r="BV57" s="37">
        <v>48</v>
      </c>
      <c r="BW57" s="38"/>
      <c r="BY57" s="36">
        <v>0.5797835966168101</v>
      </c>
      <c r="BZ57" s="37">
        <v>72</v>
      </c>
      <c r="CB57" s="38"/>
    </row>
    <row r="58" spans="1:80" ht="13.5">
      <c r="A58" s="25">
        <v>35</v>
      </c>
      <c r="B58" s="25">
        <v>30</v>
      </c>
      <c r="C58" s="48">
        <v>39</v>
      </c>
      <c r="D58" s="25">
        <f t="shared" si="30"/>
        <v>9</v>
      </c>
      <c r="E58" s="34">
        <f t="shared" si="14"/>
        <v>1.4771212547196624</v>
      </c>
      <c r="F58" s="34">
        <f t="shared" si="15"/>
        <v>1.591064607026499</v>
      </c>
      <c r="G58" s="34">
        <f t="shared" si="23"/>
        <v>1.3</v>
      </c>
      <c r="H58" s="34">
        <f t="shared" si="24"/>
        <v>0.11394335230683672</v>
      </c>
      <c r="I58" s="25">
        <v>25</v>
      </c>
      <c r="J58" s="48">
        <v>31</v>
      </c>
      <c r="K58" s="25">
        <f t="shared" si="31"/>
        <v>6</v>
      </c>
      <c r="L58" s="34">
        <f t="shared" si="17"/>
        <v>1.3979400086720377</v>
      </c>
      <c r="M58" s="34">
        <f t="shared" si="18"/>
        <v>1.4913616938342726</v>
      </c>
      <c r="N58" s="34">
        <f t="shared" si="25"/>
        <v>1.24</v>
      </c>
      <c r="O58" s="44">
        <f t="shared" si="26"/>
        <v>0.09342168516223492</v>
      </c>
      <c r="P58" s="44"/>
      <c r="Q58" s="50">
        <v>8</v>
      </c>
      <c r="R58" s="51">
        <v>9.8</v>
      </c>
      <c r="S58" s="50">
        <f t="shared" si="32"/>
        <v>1.8000000000000007</v>
      </c>
      <c r="T58" s="34">
        <f t="shared" si="20"/>
        <v>0.9030899869919435</v>
      </c>
      <c r="U58" s="34">
        <f t="shared" si="21"/>
        <v>0.9912260756924949</v>
      </c>
      <c r="V58" s="34">
        <f t="shared" si="27"/>
        <v>1.225</v>
      </c>
      <c r="W58" s="35">
        <f t="shared" si="28"/>
        <v>0.08813608870055134</v>
      </c>
      <c r="X58" s="50">
        <v>0.2</v>
      </c>
      <c r="Y58" s="51">
        <v>0.3</v>
      </c>
      <c r="Z58" s="50">
        <f t="shared" si="33"/>
        <v>0.09999999999999998</v>
      </c>
      <c r="AA58" s="50"/>
      <c r="AB58" s="50"/>
      <c r="AC58" s="50"/>
      <c r="AD58" s="50"/>
      <c r="AV58" s="36">
        <v>18.675</v>
      </c>
      <c r="AW58" s="37"/>
      <c r="AX58" s="37">
        <v>32</v>
      </c>
      <c r="AY58" s="38"/>
      <c r="BC58" s="25" t="s">
        <v>68</v>
      </c>
      <c r="BN58" s="36">
        <v>0.5762828404206344</v>
      </c>
      <c r="BO58" s="37">
        <v>25</v>
      </c>
      <c r="BQ58" s="38"/>
      <c r="BT58" s="36">
        <v>18.675</v>
      </c>
      <c r="BV58" s="37">
        <v>32</v>
      </c>
      <c r="BW58" s="38"/>
      <c r="BY58" s="36">
        <v>0.5797835966168101</v>
      </c>
      <c r="BZ58" s="37">
        <v>58</v>
      </c>
      <c r="CB58" s="38"/>
    </row>
    <row r="59" spans="1:80" ht="13.5">
      <c r="A59" s="25">
        <v>36</v>
      </c>
      <c r="B59" s="25">
        <v>19</v>
      </c>
      <c r="C59" s="48">
        <v>24</v>
      </c>
      <c r="D59" s="25">
        <f t="shared" si="30"/>
        <v>5</v>
      </c>
      <c r="E59" s="34">
        <f t="shared" si="14"/>
        <v>1.2787536009528289</v>
      </c>
      <c r="F59" s="34">
        <f t="shared" si="15"/>
        <v>1.380211241711606</v>
      </c>
      <c r="G59" s="34">
        <f t="shared" si="23"/>
        <v>1.263157894736842</v>
      </c>
      <c r="H59" s="34">
        <f t="shared" si="24"/>
        <v>0.10145764075877706</v>
      </c>
      <c r="I59" s="25">
        <v>33</v>
      </c>
      <c r="J59" s="48">
        <v>54</v>
      </c>
      <c r="K59" s="25">
        <f t="shared" si="31"/>
        <v>21</v>
      </c>
      <c r="L59" s="34">
        <f t="shared" si="17"/>
        <v>1.5185139398778875</v>
      </c>
      <c r="M59" s="34">
        <f t="shared" si="18"/>
        <v>1.7323937598229686</v>
      </c>
      <c r="N59" s="34">
        <f t="shared" si="25"/>
        <v>1.6363636363636365</v>
      </c>
      <c r="O59" s="44">
        <f t="shared" si="26"/>
        <v>0.2138798199450811</v>
      </c>
      <c r="P59" s="44"/>
      <c r="Q59" s="50">
        <v>9.3</v>
      </c>
      <c r="R59" s="51">
        <v>8.2</v>
      </c>
      <c r="S59" s="50">
        <f t="shared" si="32"/>
        <v>-1.1000000000000014</v>
      </c>
      <c r="T59" s="34">
        <f t="shared" si="20"/>
        <v>0.9684829485539351</v>
      </c>
      <c r="U59" s="34">
        <f t="shared" si="21"/>
        <v>0.9138138523837167</v>
      </c>
      <c r="V59" s="34">
        <f t="shared" si="27"/>
        <v>0.8817204301075268</v>
      </c>
      <c r="W59" s="35">
        <f t="shared" si="28"/>
        <v>-0.05466909617021842</v>
      </c>
      <c r="X59" s="50">
        <v>0.5</v>
      </c>
      <c r="Y59" s="51">
        <v>0.5</v>
      </c>
      <c r="Z59" s="50">
        <f t="shared" si="33"/>
        <v>0</v>
      </c>
      <c r="AA59" s="50"/>
      <c r="AB59" s="50"/>
      <c r="AC59" s="50"/>
      <c r="AD59" s="50"/>
      <c r="AV59" s="36"/>
      <c r="AW59" s="37"/>
      <c r="AX59" s="37"/>
      <c r="AY59" s="38"/>
      <c r="BN59" s="36">
        <v>0.5762828404206344</v>
      </c>
      <c r="BO59" s="37">
        <v>5</v>
      </c>
      <c r="BQ59" s="38"/>
      <c r="BT59" s="36"/>
      <c r="BW59" s="38"/>
      <c r="BY59" s="36">
        <v>0.5797835966168101</v>
      </c>
      <c r="BZ59" s="37">
        <v>65</v>
      </c>
      <c r="CB59" s="38"/>
    </row>
    <row r="60" spans="1:80" ht="13.5">
      <c r="A60" s="25">
        <v>37</v>
      </c>
      <c r="B60" s="25">
        <v>56</v>
      </c>
      <c r="C60" s="48">
        <v>42</v>
      </c>
      <c r="D60" s="25">
        <f t="shared" si="30"/>
        <v>-14</v>
      </c>
      <c r="E60" s="34">
        <f t="shared" si="14"/>
        <v>1.7481880270062005</v>
      </c>
      <c r="F60" s="34">
        <f t="shared" si="15"/>
        <v>1.6232492903979006</v>
      </c>
      <c r="G60" s="34">
        <f t="shared" si="23"/>
        <v>0.75</v>
      </c>
      <c r="H60" s="34">
        <f t="shared" si="24"/>
        <v>-0.1249387366082999</v>
      </c>
      <c r="I60" s="25">
        <v>58</v>
      </c>
      <c r="J60" s="48">
        <v>74</v>
      </c>
      <c r="K60" s="25">
        <f t="shared" si="31"/>
        <v>16</v>
      </c>
      <c r="L60" s="34">
        <f t="shared" si="17"/>
        <v>1.7634279935629373</v>
      </c>
      <c r="M60" s="34">
        <f t="shared" si="18"/>
        <v>1.8692317197309762</v>
      </c>
      <c r="N60" s="34">
        <f t="shared" si="25"/>
        <v>1.2758620689655173</v>
      </c>
      <c r="O60" s="44">
        <f t="shared" si="26"/>
        <v>0.1058037261680389</v>
      </c>
      <c r="P60" s="44"/>
      <c r="Q60" s="50">
        <v>8.5</v>
      </c>
      <c r="R60" s="51">
        <v>21.8</v>
      </c>
      <c r="S60" s="50">
        <f t="shared" si="32"/>
        <v>13.3</v>
      </c>
      <c r="T60" s="34">
        <f t="shared" si="20"/>
        <v>0.9294189257142927</v>
      </c>
      <c r="U60" s="34">
        <f t="shared" si="21"/>
        <v>1.3384564936046048</v>
      </c>
      <c r="V60" s="34">
        <f t="shared" si="27"/>
        <v>2.5647058823529414</v>
      </c>
      <c r="W60" s="35">
        <f t="shared" si="28"/>
        <v>0.4090375678903121</v>
      </c>
      <c r="X60" s="50">
        <v>0.3</v>
      </c>
      <c r="Y60" s="51">
        <v>0.7</v>
      </c>
      <c r="Z60" s="50">
        <f t="shared" si="33"/>
        <v>0.39999999999999997</v>
      </c>
      <c r="AA60" s="50"/>
      <c r="AB60" s="50"/>
      <c r="AC60" s="50"/>
      <c r="AD60" s="50"/>
      <c r="AE60" s="50"/>
      <c r="AF60" s="50"/>
      <c r="AH60" s="50"/>
      <c r="AV60" s="36">
        <v>0.5</v>
      </c>
      <c r="AW60" s="37"/>
      <c r="AX60" s="37"/>
      <c r="AY60" s="38">
        <v>65</v>
      </c>
      <c r="BN60" s="36"/>
      <c r="BQ60" s="38"/>
      <c r="BT60" s="36">
        <v>0.5</v>
      </c>
      <c r="BW60" s="38">
        <v>65</v>
      </c>
      <c r="BY60" s="36">
        <v>0.8764993456139729</v>
      </c>
      <c r="BZ60" s="37">
        <v>65</v>
      </c>
      <c r="CB60" s="38"/>
    </row>
    <row r="61" spans="1:80" ht="13.5">
      <c r="A61" s="25">
        <v>38</v>
      </c>
      <c r="B61" s="25">
        <v>24</v>
      </c>
      <c r="C61" s="48">
        <v>20</v>
      </c>
      <c r="D61" s="25">
        <f t="shared" si="30"/>
        <v>-4</v>
      </c>
      <c r="E61" s="34">
        <f t="shared" si="14"/>
        <v>1.380211241711606</v>
      </c>
      <c r="F61" s="34">
        <f t="shared" si="15"/>
        <v>1.3010299956639813</v>
      </c>
      <c r="G61" s="34">
        <f t="shared" si="23"/>
        <v>0.8333333333333334</v>
      </c>
      <c r="H61" s="34">
        <f t="shared" si="24"/>
        <v>-0.07918124604762466</v>
      </c>
      <c r="I61" s="25">
        <v>26</v>
      </c>
      <c r="J61" s="48">
        <v>18</v>
      </c>
      <c r="K61" s="25">
        <f t="shared" si="31"/>
        <v>-8</v>
      </c>
      <c r="L61" s="34">
        <f t="shared" si="17"/>
        <v>1.414973347970818</v>
      </c>
      <c r="M61" s="34">
        <f t="shared" si="18"/>
        <v>1.255272505103306</v>
      </c>
      <c r="N61" s="34">
        <f t="shared" si="25"/>
        <v>0.6923076923076923</v>
      </c>
      <c r="O61" s="44">
        <f t="shared" si="26"/>
        <v>-0.15970084286751196</v>
      </c>
      <c r="P61" s="44"/>
      <c r="Q61" s="50">
        <v>7.6</v>
      </c>
      <c r="R61" s="51">
        <v>6.1</v>
      </c>
      <c r="S61" s="50">
        <f t="shared" si="32"/>
        <v>-1.5</v>
      </c>
      <c r="T61" s="34">
        <f t="shared" si="20"/>
        <v>0.8808135922807914</v>
      </c>
      <c r="U61" s="34">
        <f t="shared" si="21"/>
        <v>0.785329835010767</v>
      </c>
      <c r="V61" s="34">
        <f t="shared" si="27"/>
        <v>0.8026315789473684</v>
      </c>
      <c r="W61" s="35">
        <f t="shared" si="28"/>
        <v>-0.09548375727002434</v>
      </c>
      <c r="X61" s="50">
        <v>0.5</v>
      </c>
      <c r="Y61" s="51">
        <v>0.4</v>
      </c>
      <c r="Z61" s="50">
        <f t="shared" si="33"/>
        <v>-0.09999999999999998</v>
      </c>
      <c r="AA61" s="50"/>
      <c r="AB61" s="50"/>
      <c r="AC61" s="50"/>
      <c r="AD61" s="50"/>
      <c r="AE61" s="50"/>
      <c r="AF61" s="50"/>
      <c r="AG61" s="50"/>
      <c r="AH61" s="50"/>
      <c r="AV61" s="36">
        <v>21.3</v>
      </c>
      <c r="AW61" s="37"/>
      <c r="AX61" s="37"/>
      <c r="AY61" s="38">
        <v>65</v>
      </c>
      <c r="BN61" s="36">
        <v>0.13539445790491586</v>
      </c>
      <c r="BO61" s="37">
        <v>15</v>
      </c>
      <c r="BQ61" s="38"/>
      <c r="BT61" s="36">
        <v>21.3</v>
      </c>
      <c r="BW61" s="38">
        <v>65</v>
      </c>
      <c r="BY61" s="36">
        <v>0.8764993456139729</v>
      </c>
      <c r="BZ61" s="37">
        <v>75</v>
      </c>
      <c r="CB61" s="38"/>
    </row>
    <row r="62" spans="1:80" ht="13.5">
      <c r="A62" s="25">
        <v>39</v>
      </c>
      <c r="B62" s="25">
        <v>17</v>
      </c>
      <c r="C62" s="48">
        <v>54</v>
      </c>
      <c r="D62" s="25">
        <f t="shared" si="30"/>
        <v>37</v>
      </c>
      <c r="E62" s="34">
        <f t="shared" si="14"/>
        <v>1.2304489213782739</v>
      </c>
      <c r="F62" s="34">
        <f t="shared" si="15"/>
        <v>1.7323937598229686</v>
      </c>
      <c r="G62" s="34">
        <f t="shared" si="23"/>
        <v>3.176470588235294</v>
      </c>
      <c r="H62" s="34">
        <f t="shared" si="24"/>
        <v>0.5019448384446947</v>
      </c>
      <c r="I62" s="25">
        <v>27</v>
      </c>
      <c r="J62" s="48">
        <v>88</v>
      </c>
      <c r="K62" s="25">
        <f t="shared" si="31"/>
        <v>61</v>
      </c>
      <c r="L62" s="34">
        <f t="shared" si="17"/>
        <v>1.4313637641589874</v>
      </c>
      <c r="M62" s="34">
        <f t="shared" si="18"/>
        <v>1.9444826721501687</v>
      </c>
      <c r="N62" s="34">
        <f t="shared" si="25"/>
        <v>3.259259259259259</v>
      </c>
      <c r="O62" s="44">
        <f t="shared" si="26"/>
        <v>0.5131189079911813</v>
      </c>
      <c r="P62" s="44"/>
      <c r="Q62" s="50">
        <v>7.5</v>
      </c>
      <c r="R62" s="51">
        <v>3.7</v>
      </c>
      <c r="S62" s="50">
        <f t="shared" si="32"/>
        <v>-3.8</v>
      </c>
      <c r="T62" s="34">
        <f t="shared" si="20"/>
        <v>0.8750612633917001</v>
      </c>
      <c r="U62" s="34">
        <f t="shared" si="21"/>
        <v>0.568201724066995</v>
      </c>
      <c r="V62" s="34">
        <f t="shared" si="27"/>
        <v>0.49333333333333335</v>
      </c>
      <c r="W62" s="35">
        <f t="shared" si="28"/>
        <v>-0.3068595393247051</v>
      </c>
      <c r="X62" s="50">
        <v>0.6</v>
      </c>
      <c r="Y62" s="51">
        <v>0.7</v>
      </c>
      <c r="Z62" s="50">
        <f t="shared" si="33"/>
        <v>0.09999999999999998</v>
      </c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V62" s="36">
        <v>20.3</v>
      </c>
      <c r="AW62" s="37"/>
      <c r="AX62" s="37"/>
      <c r="AY62" s="38">
        <v>65</v>
      </c>
      <c r="BN62" s="36">
        <v>0.13539445790491586</v>
      </c>
      <c r="BO62" s="37">
        <v>5</v>
      </c>
      <c r="BQ62" s="38"/>
      <c r="BT62" s="36">
        <v>20.3</v>
      </c>
      <c r="BW62" s="38">
        <v>65</v>
      </c>
      <c r="BY62" s="36">
        <v>1.0791812460476249</v>
      </c>
      <c r="BZ62" s="37">
        <v>75</v>
      </c>
      <c r="CB62" s="38"/>
    </row>
    <row r="63" spans="1:80" ht="13.5">
      <c r="A63" s="25">
        <v>40</v>
      </c>
      <c r="B63" s="25">
        <v>20</v>
      </c>
      <c r="C63" s="48">
        <v>35</v>
      </c>
      <c r="D63" s="25">
        <f t="shared" si="30"/>
        <v>15</v>
      </c>
      <c r="E63" s="34">
        <f t="shared" si="14"/>
        <v>1.3010299956639813</v>
      </c>
      <c r="F63" s="34">
        <f t="shared" si="15"/>
        <v>1.5440680443502757</v>
      </c>
      <c r="G63" s="34">
        <f t="shared" si="23"/>
        <v>1.75</v>
      </c>
      <c r="H63" s="34">
        <f t="shared" si="24"/>
        <v>0.24303804868629442</v>
      </c>
      <c r="I63" s="25">
        <v>48</v>
      </c>
      <c r="J63" s="48">
        <v>71</v>
      </c>
      <c r="K63" s="25">
        <f t="shared" si="31"/>
        <v>23</v>
      </c>
      <c r="L63" s="34">
        <f t="shared" si="17"/>
        <v>1.6812412373755872</v>
      </c>
      <c r="M63" s="34">
        <f t="shared" si="18"/>
        <v>1.8512583487190752</v>
      </c>
      <c r="N63" s="34">
        <f t="shared" si="25"/>
        <v>1.4791666666666667</v>
      </c>
      <c r="O63" s="44">
        <f t="shared" si="26"/>
        <v>0.17001711134348807</v>
      </c>
      <c r="P63" s="44"/>
      <c r="Q63" s="50">
        <v>7.3</v>
      </c>
      <c r="R63" s="51">
        <v>3.9</v>
      </c>
      <c r="S63" s="50">
        <f t="shared" si="32"/>
        <v>-3.4</v>
      </c>
      <c r="T63" s="34">
        <f t="shared" si="20"/>
        <v>0.8633228601204559</v>
      </c>
      <c r="U63" s="34">
        <f t="shared" si="21"/>
        <v>0.5910646070264992</v>
      </c>
      <c r="V63" s="34">
        <f t="shared" si="27"/>
        <v>0.5342465753424658</v>
      </c>
      <c r="W63" s="35">
        <f t="shared" si="28"/>
        <v>-0.2722582530939567</v>
      </c>
      <c r="X63" s="50">
        <v>0.6</v>
      </c>
      <c r="Y63" s="51">
        <v>0.6</v>
      </c>
      <c r="Z63" s="50">
        <f t="shared" si="33"/>
        <v>0</v>
      </c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V63" s="36">
        <v>19.4</v>
      </c>
      <c r="AW63" s="37"/>
      <c r="AX63" s="37"/>
      <c r="AY63" s="38">
        <v>65</v>
      </c>
      <c r="AZ63" s="25" t="s">
        <v>6</v>
      </c>
      <c r="BN63" s="36">
        <v>1.3194001262898605</v>
      </c>
      <c r="BO63" s="37">
        <v>5</v>
      </c>
      <c r="BQ63" s="38"/>
      <c r="BT63" s="36">
        <v>19.4</v>
      </c>
      <c r="BW63" s="38">
        <v>65</v>
      </c>
      <c r="BY63" s="36">
        <v>1.0791812460476249</v>
      </c>
      <c r="BZ63" s="37">
        <v>65</v>
      </c>
      <c r="CB63" s="38"/>
    </row>
    <row r="64" spans="1:80" ht="13.5">
      <c r="A64" s="25">
        <v>41</v>
      </c>
      <c r="B64" s="25">
        <v>18</v>
      </c>
      <c r="C64" s="48">
        <v>62</v>
      </c>
      <c r="D64" s="25">
        <f t="shared" si="30"/>
        <v>44</v>
      </c>
      <c r="E64" s="34">
        <f t="shared" si="14"/>
        <v>1.255272505103306</v>
      </c>
      <c r="F64" s="34">
        <f t="shared" si="15"/>
        <v>1.792391689498254</v>
      </c>
      <c r="G64" s="34">
        <f t="shared" si="23"/>
        <v>3.4444444444444446</v>
      </c>
      <c r="H64" s="34">
        <f t="shared" si="24"/>
        <v>0.5371191843949479</v>
      </c>
      <c r="I64" s="25">
        <v>16</v>
      </c>
      <c r="J64" s="48">
        <v>130</v>
      </c>
      <c r="K64" s="25">
        <f t="shared" si="31"/>
        <v>114</v>
      </c>
      <c r="L64" s="34">
        <f t="shared" si="17"/>
        <v>1.2041199826559248</v>
      </c>
      <c r="M64" s="34">
        <f t="shared" si="18"/>
        <v>2.113943352306837</v>
      </c>
      <c r="N64" s="34">
        <f t="shared" si="25"/>
        <v>8.125</v>
      </c>
      <c r="O64" s="44">
        <f t="shared" si="26"/>
        <v>0.9098233696509122</v>
      </c>
      <c r="P64" s="44"/>
      <c r="Q64" s="50">
        <v>12.3</v>
      </c>
      <c r="R64" s="51">
        <v>16.9</v>
      </c>
      <c r="S64" s="50">
        <f t="shared" si="32"/>
        <v>4.599999999999998</v>
      </c>
      <c r="T64" s="34">
        <f t="shared" si="20"/>
        <v>1.089905111439398</v>
      </c>
      <c r="U64" s="34">
        <f t="shared" si="21"/>
        <v>1.2278867046136734</v>
      </c>
      <c r="V64" s="34">
        <f t="shared" si="27"/>
        <v>1.3739837398373982</v>
      </c>
      <c r="W64" s="35">
        <f t="shared" si="28"/>
        <v>0.13798159317427539</v>
      </c>
      <c r="X64" s="50">
        <v>0.8</v>
      </c>
      <c r="Y64" s="51">
        <v>0.8</v>
      </c>
      <c r="Z64" s="50">
        <f t="shared" si="33"/>
        <v>0</v>
      </c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V64" s="36">
        <v>0.75</v>
      </c>
      <c r="AW64" s="37"/>
      <c r="AX64" s="37">
        <v>73</v>
      </c>
      <c r="AY64" s="38"/>
      <c r="BN64" s="36">
        <v>1.3194001262898605</v>
      </c>
      <c r="BO64" s="37">
        <v>15</v>
      </c>
      <c r="BQ64" s="38"/>
      <c r="BT64" s="36">
        <v>0.75</v>
      </c>
      <c r="BV64" s="37">
        <v>73</v>
      </c>
      <c r="BW64" s="38"/>
      <c r="BY64" s="36"/>
      <c r="CB64" s="38"/>
    </row>
    <row r="65" spans="1:80" ht="13.5">
      <c r="A65" s="25">
        <v>42</v>
      </c>
      <c r="B65" s="25">
        <v>62</v>
      </c>
      <c r="C65" s="48">
        <v>59</v>
      </c>
      <c r="D65" s="25">
        <f t="shared" si="30"/>
        <v>-3</v>
      </c>
      <c r="E65" s="34">
        <f t="shared" si="14"/>
        <v>1.792391689498254</v>
      </c>
      <c r="F65" s="34">
        <f t="shared" si="15"/>
        <v>1.7708520116421442</v>
      </c>
      <c r="G65" s="34">
        <f t="shared" si="23"/>
        <v>0.9516129032258065</v>
      </c>
      <c r="H65" s="34">
        <f t="shared" si="24"/>
        <v>-0.021539677856109662</v>
      </c>
      <c r="I65" s="25">
        <v>130</v>
      </c>
      <c r="J65" s="48">
        <v>148</v>
      </c>
      <c r="K65" s="25">
        <f t="shared" si="31"/>
        <v>18</v>
      </c>
      <c r="L65" s="34">
        <f t="shared" si="17"/>
        <v>2.113943352306837</v>
      </c>
      <c r="M65" s="34">
        <f t="shared" si="18"/>
        <v>2.1702617153949575</v>
      </c>
      <c r="N65" s="34">
        <f t="shared" si="25"/>
        <v>1.1384615384615384</v>
      </c>
      <c r="O65" s="44">
        <f t="shared" si="26"/>
        <v>0.05631836308812055</v>
      </c>
      <c r="P65" s="44"/>
      <c r="Q65" s="50">
        <v>16.9</v>
      </c>
      <c r="R65" s="51">
        <v>10.1</v>
      </c>
      <c r="S65" s="50">
        <f t="shared" si="32"/>
        <v>-6.799999999999999</v>
      </c>
      <c r="T65" s="34">
        <f t="shared" si="20"/>
        <v>1.2278867046136734</v>
      </c>
      <c r="U65" s="34">
        <f t="shared" si="21"/>
        <v>1.0043213737826426</v>
      </c>
      <c r="V65" s="34">
        <f t="shared" si="27"/>
        <v>0.5976331360946746</v>
      </c>
      <c r="W65" s="35">
        <f t="shared" si="28"/>
        <v>-0.2235653308310308</v>
      </c>
      <c r="X65" s="50">
        <v>0.8</v>
      </c>
      <c r="Y65" s="51">
        <v>0.9</v>
      </c>
      <c r="Z65" s="50">
        <f t="shared" si="33"/>
        <v>0.09999999999999998</v>
      </c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V65" s="107">
        <v>0.75</v>
      </c>
      <c r="AW65" s="80"/>
      <c r="AX65" s="80">
        <v>57</v>
      </c>
      <c r="AY65" s="108"/>
      <c r="BN65" s="36">
        <v>2.8875901149342877</v>
      </c>
      <c r="BO65" s="37">
        <v>15</v>
      </c>
      <c r="BQ65" s="38"/>
      <c r="BT65" s="36">
        <v>0.75</v>
      </c>
      <c r="BV65" s="37">
        <v>57</v>
      </c>
      <c r="BW65" s="38"/>
      <c r="BY65" s="36">
        <v>0.9822712330395684</v>
      </c>
      <c r="BZ65" s="37">
        <v>75</v>
      </c>
      <c r="CB65" s="38"/>
    </row>
    <row r="66" spans="1:80" ht="13.5">
      <c r="A66" s="25">
        <v>43</v>
      </c>
      <c r="B66" s="25">
        <v>24</v>
      </c>
      <c r="C66" s="48">
        <v>65</v>
      </c>
      <c r="D66" s="25">
        <f t="shared" si="30"/>
        <v>41</v>
      </c>
      <c r="E66" s="34">
        <f t="shared" si="14"/>
        <v>1.380211241711606</v>
      </c>
      <c r="F66" s="34">
        <f t="shared" si="15"/>
        <v>1.8129133566428555</v>
      </c>
      <c r="G66" s="34">
        <f t="shared" si="23"/>
        <v>2.7083333333333335</v>
      </c>
      <c r="H66" s="34">
        <f t="shared" si="24"/>
        <v>0.43270211493124955</v>
      </c>
      <c r="I66" s="25">
        <v>32</v>
      </c>
      <c r="J66" s="48">
        <v>113</v>
      </c>
      <c r="K66" s="25">
        <f t="shared" si="31"/>
        <v>81</v>
      </c>
      <c r="L66" s="34">
        <f t="shared" si="17"/>
        <v>1.505149978319906</v>
      </c>
      <c r="M66" s="34">
        <f t="shared" si="18"/>
        <v>2.0530784434834195</v>
      </c>
      <c r="N66" s="34">
        <f t="shared" si="25"/>
        <v>3.53125</v>
      </c>
      <c r="O66" s="44">
        <f t="shared" si="26"/>
        <v>0.5479284651635135</v>
      </c>
      <c r="P66" s="44"/>
      <c r="Q66" s="50">
        <v>7.5</v>
      </c>
      <c r="R66" s="51">
        <v>4.8</v>
      </c>
      <c r="S66" s="50">
        <f t="shared" si="32"/>
        <v>-2.7</v>
      </c>
      <c r="T66" s="34">
        <f t="shared" si="20"/>
        <v>0.8750612633917001</v>
      </c>
      <c r="U66" s="34">
        <f t="shared" si="21"/>
        <v>0.6812412373755872</v>
      </c>
      <c r="V66" s="34">
        <f t="shared" si="27"/>
        <v>0.64</v>
      </c>
      <c r="W66" s="35">
        <f t="shared" si="28"/>
        <v>-0.19382002601611292</v>
      </c>
      <c r="X66" s="50">
        <v>0.6</v>
      </c>
      <c r="Y66" s="51">
        <v>0.6</v>
      </c>
      <c r="Z66" s="50">
        <f t="shared" si="33"/>
        <v>0</v>
      </c>
      <c r="AA66" s="50"/>
      <c r="AB66" s="50"/>
      <c r="AC66" s="50"/>
      <c r="AD66" s="50" t="s">
        <v>136</v>
      </c>
      <c r="AE66" s="50"/>
      <c r="AF66" s="50"/>
      <c r="AG66" s="50"/>
      <c r="AH66" s="50"/>
      <c r="AI66" s="50"/>
      <c r="AJ66" s="50"/>
      <c r="AL66" s="25" t="s">
        <v>138</v>
      </c>
      <c r="AV66" s="36">
        <v>2.9</v>
      </c>
      <c r="AW66" s="37">
        <v>72</v>
      </c>
      <c r="AX66" s="37"/>
      <c r="AY66" s="38"/>
      <c r="BN66" s="36">
        <v>2.8875901149342877</v>
      </c>
      <c r="BO66" s="37">
        <v>22</v>
      </c>
      <c r="BQ66" s="38"/>
      <c r="BT66" s="36">
        <v>2.9</v>
      </c>
      <c r="BU66" s="37">
        <v>72</v>
      </c>
      <c r="BW66" s="38"/>
      <c r="BY66" s="36">
        <v>0.9822712330395684</v>
      </c>
      <c r="BZ66" s="37">
        <v>55</v>
      </c>
      <c r="CB66" s="38"/>
    </row>
    <row r="67" spans="1:80" ht="13.5">
      <c r="A67" s="25">
        <v>44</v>
      </c>
      <c r="B67" s="25">
        <v>21</v>
      </c>
      <c r="C67" s="48">
        <v>107</v>
      </c>
      <c r="D67" s="25">
        <f t="shared" si="30"/>
        <v>86</v>
      </c>
      <c r="E67" s="34">
        <f t="shared" si="14"/>
        <v>1.3222192947339193</v>
      </c>
      <c r="F67" s="34">
        <f t="shared" si="15"/>
        <v>2.0293837776852097</v>
      </c>
      <c r="G67" s="34">
        <f t="shared" si="23"/>
        <v>5.095238095238095</v>
      </c>
      <c r="H67" s="34">
        <f t="shared" si="24"/>
        <v>0.7071644829512904</v>
      </c>
      <c r="I67" s="25">
        <v>23</v>
      </c>
      <c r="J67" s="48">
        <v>142</v>
      </c>
      <c r="K67" s="25">
        <f t="shared" si="31"/>
        <v>119</v>
      </c>
      <c r="L67" s="34">
        <f t="shared" si="17"/>
        <v>1.3617278360175928</v>
      </c>
      <c r="M67" s="34">
        <f t="shared" si="18"/>
        <v>2.1522883443830563</v>
      </c>
      <c r="N67" s="34">
        <f t="shared" si="25"/>
        <v>6.173913043478261</v>
      </c>
      <c r="O67" s="44">
        <f t="shared" si="26"/>
        <v>0.7905605083654634</v>
      </c>
      <c r="P67" s="44"/>
      <c r="Q67" s="50">
        <v>10.7</v>
      </c>
      <c r="R67" s="51">
        <v>5.9</v>
      </c>
      <c r="S67" s="50">
        <f t="shared" si="32"/>
        <v>-4.799999999999999</v>
      </c>
      <c r="T67" s="34">
        <f t="shared" si="20"/>
        <v>1.0293837776852097</v>
      </c>
      <c r="U67" s="34">
        <f t="shared" si="21"/>
        <v>0.7708520116421442</v>
      </c>
      <c r="V67" s="34">
        <f t="shared" si="27"/>
        <v>0.5514018691588786</v>
      </c>
      <c r="W67" s="35">
        <f t="shared" si="28"/>
        <v>-0.2585317660430655</v>
      </c>
      <c r="X67" s="50">
        <v>0.4</v>
      </c>
      <c r="Y67" s="51">
        <v>0.5</v>
      </c>
      <c r="Z67" s="50">
        <f t="shared" si="33"/>
        <v>0.09999999999999998</v>
      </c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V67" s="36">
        <v>2.9</v>
      </c>
      <c r="AW67" s="37">
        <v>58</v>
      </c>
      <c r="AX67" s="37"/>
      <c r="AY67" s="38"/>
      <c r="BN67" s="36">
        <v>2.8875901149342877</v>
      </c>
      <c r="BO67" s="37">
        <v>8</v>
      </c>
      <c r="BQ67" s="38"/>
      <c r="BT67" s="36">
        <v>2.9</v>
      </c>
      <c r="BU67" s="37">
        <v>58</v>
      </c>
      <c r="BW67" s="38"/>
      <c r="BY67" s="36"/>
      <c r="CB67" s="38"/>
    </row>
    <row r="68" spans="1:80" ht="13.5">
      <c r="A68" s="25">
        <v>45</v>
      </c>
      <c r="B68" s="25">
        <v>22</v>
      </c>
      <c r="C68" s="48">
        <v>60</v>
      </c>
      <c r="D68" s="25">
        <f t="shared" si="30"/>
        <v>38</v>
      </c>
      <c r="E68" s="34">
        <f t="shared" si="14"/>
        <v>1.3424226808222062</v>
      </c>
      <c r="F68" s="34">
        <f t="shared" si="15"/>
        <v>1.7781512503836436</v>
      </c>
      <c r="G68" s="34">
        <f t="shared" si="23"/>
        <v>2.727272727272727</v>
      </c>
      <c r="H68" s="34">
        <f t="shared" si="24"/>
        <v>0.43572856956143746</v>
      </c>
      <c r="I68" s="25">
        <v>51</v>
      </c>
      <c r="J68" s="48">
        <v>112</v>
      </c>
      <c r="K68" s="25">
        <f t="shared" si="31"/>
        <v>61</v>
      </c>
      <c r="L68" s="34">
        <f t="shared" si="17"/>
        <v>1.7075701760979363</v>
      </c>
      <c r="M68" s="34">
        <f t="shared" si="18"/>
        <v>2.0492180226701815</v>
      </c>
      <c r="N68" s="34">
        <f t="shared" si="25"/>
        <v>2.196078431372549</v>
      </c>
      <c r="O68" s="44">
        <f t="shared" si="26"/>
        <v>0.34164784657224523</v>
      </c>
      <c r="P68" s="44"/>
      <c r="Q68" s="50">
        <v>11.4</v>
      </c>
      <c r="R68" s="51">
        <v>6.2</v>
      </c>
      <c r="S68" s="50">
        <f t="shared" si="32"/>
        <v>-5.2</v>
      </c>
      <c r="T68" s="34">
        <f t="shared" si="20"/>
        <v>1.0569048513364727</v>
      </c>
      <c r="U68" s="34">
        <f t="shared" si="21"/>
        <v>0.7923916894982539</v>
      </c>
      <c r="V68" s="34">
        <f t="shared" si="27"/>
        <v>0.543859649122807</v>
      </c>
      <c r="W68" s="35">
        <f t="shared" si="28"/>
        <v>-0.2645131618382188</v>
      </c>
      <c r="X68" s="50">
        <v>0.5</v>
      </c>
      <c r="Y68" s="51">
        <v>0.6</v>
      </c>
      <c r="Z68" s="50">
        <f t="shared" si="33"/>
        <v>0.09999999999999998</v>
      </c>
      <c r="AA68" s="50"/>
      <c r="AB68" s="50"/>
      <c r="AC68" s="50"/>
      <c r="AD68" s="72"/>
      <c r="AE68" s="121" t="s">
        <v>130</v>
      </c>
      <c r="AF68" s="125" t="s">
        <v>133</v>
      </c>
      <c r="AG68" s="125" t="s">
        <v>134</v>
      </c>
      <c r="AH68" s="125" t="s">
        <v>135</v>
      </c>
      <c r="AI68" s="121" t="s">
        <v>131</v>
      </c>
      <c r="AJ68" s="121" t="s">
        <v>132</v>
      </c>
      <c r="AV68" s="36">
        <v>2.9</v>
      </c>
      <c r="AW68" s="37">
        <v>65</v>
      </c>
      <c r="AX68" s="37"/>
      <c r="AY68" s="38"/>
      <c r="BN68" s="36">
        <v>3.0954086288672773</v>
      </c>
      <c r="BP68" s="37">
        <v>23</v>
      </c>
      <c r="BQ68" s="38"/>
      <c r="BT68" s="36">
        <v>2.9</v>
      </c>
      <c r="BU68" s="37">
        <v>65</v>
      </c>
      <c r="BW68" s="38"/>
      <c r="BY68" s="36">
        <v>0.8764993456139729</v>
      </c>
      <c r="BZ68" s="37">
        <v>65</v>
      </c>
      <c r="CB68" s="38"/>
    </row>
    <row r="69" spans="1:80" ht="14.25" thickBot="1">
      <c r="A69" s="25">
        <v>46</v>
      </c>
      <c r="B69" s="25">
        <v>18</v>
      </c>
      <c r="C69" s="48">
        <v>293</v>
      </c>
      <c r="D69" s="25">
        <f t="shared" si="30"/>
        <v>275</v>
      </c>
      <c r="E69" s="34">
        <f t="shared" si="14"/>
        <v>1.255272505103306</v>
      </c>
      <c r="F69" s="34">
        <f t="shared" si="15"/>
        <v>2.4668676203541096</v>
      </c>
      <c r="G69" s="34">
        <f t="shared" si="23"/>
        <v>16.27777777777778</v>
      </c>
      <c r="H69" s="34">
        <f t="shared" si="24"/>
        <v>1.2115951152508035</v>
      </c>
      <c r="I69" s="25">
        <v>12</v>
      </c>
      <c r="J69" s="48">
        <v>969</v>
      </c>
      <c r="K69" s="25">
        <f t="shared" si="31"/>
        <v>957</v>
      </c>
      <c r="L69" s="34">
        <f t="shared" si="17"/>
        <v>1.0791812460476249</v>
      </c>
      <c r="M69" s="34">
        <f t="shared" si="18"/>
        <v>2.986323777050765</v>
      </c>
      <c r="N69" s="34">
        <f t="shared" si="25"/>
        <v>80.75</v>
      </c>
      <c r="O69" s="44">
        <f t="shared" si="26"/>
        <v>1.9071425310031402</v>
      </c>
      <c r="P69" s="44"/>
      <c r="Q69" s="50">
        <v>16.3</v>
      </c>
      <c r="R69" s="51">
        <v>8.3</v>
      </c>
      <c r="S69" s="50">
        <f t="shared" si="32"/>
        <v>-8</v>
      </c>
      <c r="T69" s="34">
        <f t="shared" si="20"/>
        <v>1.212187604403958</v>
      </c>
      <c r="U69" s="34">
        <f t="shared" si="21"/>
        <v>0.919078092376074</v>
      </c>
      <c r="V69" s="34">
        <f t="shared" si="27"/>
        <v>0.5092024539877301</v>
      </c>
      <c r="W69" s="35">
        <f t="shared" si="28"/>
        <v>-0.29310951202788393</v>
      </c>
      <c r="X69" s="50">
        <v>0.3</v>
      </c>
      <c r="Y69" s="51">
        <v>0.3</v>
      </c>
      <c r="Z69" s="50">
        <f t="shared" si="33"/>
        <v>0</v>
      </c>
      <c r="AA69" s="50"/>
      <c r="AB69" s="50"/>
      <c r="AC69" s="50"/>
      <c r="AD69" s="73" t="s">
        <v>128</v>
      </c>
      <c r="AE69" s="59">
        <f>H4</f>
        <v>0.29926269716007664</v>
      </c>
      <c r="AF69" s="59">
        <f>H5</f>
        <v>0.3913369535221003</v>
      </c>
      <c r="AG69" s="59">
        <f>H12</f>
        <v>8.342096448053235</v>
      </c>
      <c r="AH69" s="59">
        <f>H13</f>
        <v>1.5705827896752175E-13</v>
      </c>
      <c r="AI69" s="59">
        <f>H14</f>
        <v>0.22822280795408478</v>
      </c>
      <c r="AJ69" s="59">
        <f>H15</f>
        <v>0.3703025863660685</v>
      </c>
      <c r="AV69" s="36">
        <v>7.5</v>
      </c>
      <c r="AW69" s="37">
        <v>65</v>
      </c>
      <c r="AX69" s="37"/>
      <c r="AY69" s="38"/>
      <c r="BN69" s="53">
        <v>3.0954086288672773</v>
      </c>
      <c r="BO69" s="54"/>
      <c r="BP69" s="54">
        <v>7</v>
      </c>
      <c r="BQ69" s="55"/>
      <c r="BT69" s="36">
        <v>7.5</v>
      </c>
      <c r="BU69" s="37">
        <v>65</v>
      </c>
      <c r="BW69" s="38"/>
      <c r="BY69" s="36">
        <v>0.8764993456139729</v>
      </c>
      <c r="BZ69" s="37">
        <v>55</v>
      </c>
      <c r="CB69" s="38"/>
    </row>
    <row r="70" spans="1:80" ht="13.5">
      <c r="A70" s="25">
        <v>47</v>
      </c>
      <c r="B70" s="25">
        <v>36</v>
      </c>
      <c r="C70" s="48">
        <v>300</v>
      </c>
      <c r="D70" s="25">
        <f t="shared" si="30"/>
        <v>264</v>
      </c>
      <c r="E70" s="34">
        <f t="shared" si="14"/>
        <v>1.5563025007672873</v>
      </c>
      <c r="F70" s="34">
        <f t="shared" si="15"/>
        <v>2.4771212547196626</v>
      </c>
      <c r="G70" s="34">
        <f t="shared" si="23"/>
        <v>8.333333333333334</v>
      </c>
      <c r="H70" s="34">
        <f t="shared" si="24"/>
        <v>0.9208187539523753</v>
      </c>
      <c r="I70" s="25">
        <v>106</v>
      </c>
      <c r="J70" s="48">
        <v>488</v>
      </c>
      <c r="K70" s="25">
        <f t="shared" si="31"/>
        <v>382</v>
      </c>
      <c r="L70" s="34">
        <f t="shared" si="17"/>
        <v>2.0253058652647704</v>
      </c>
      <c r="M70" s="34">
        <f t="shared" si="18"/>
        <v>2.6884198220027105</v>
      </c>
      <c r="N70" s="34">
        <f t="shared" si="25"/>
        <v>4.60377358490566</v>
      </c>
      <c r="O70" s="44">
        <f t="shared" si="26"/>
        <v>0.66311395673794</v>
      </c>
      <c r="P70" s="44"/>
      <c r="Q70" s="50">
        <v>9.5</v>
      </c>
      <c r="R70" s="51">
        <v>12.5</v>
      </c>
      <c r="S70" s="50">
        <f t="shared" si="32"/>
        <v>3</v>
      </c>
      <c r="T70" s="34">
        <f t="shared" si="20"/>
        <v>0.9777236052888477</v>
      </c>
      <c r="U70" s="34">
        <f t="shared" si="21"/>
        <v>1.0969100130080565</v>
      </c>
      <c r="V70" s="34">
        <f t="shared" si="27"/>
        <v>1.3157894736842106</v>
      </c>
      <c r="W70" s="35">
        <f t="shared" si="28"/>
        <v>0.11918640771920874</v>
      </c>
      <c r="X70" s="50">
        <v>0.4</v>
      </c>
      <c r="Y70" s="51">
        <v>0.4</v>
      </c>
      <c r="Z70" s="50">
        <f t="shared" si="33"/>
        <v>0</v>
      </c>
      <c r="AA70" s="50"/>
      <c r="AB70" s="50"/>
      <c r="AC70" s="50"/>
      <c r="AD70" s="74" t="s">
        <v>129</v>
      </c>
      <c r="AE70" s="45">
        <f>10^AE69</f>
        <v>1.9918778268322046</v>
      </c>
      <c r="AF70" s="123"/>
      <c r="AG70" s="123"/>
      <c r="AH70" s="124"/>
      <c r="AI70" s="45">
        <f>10^AI69</f>
        <v>1.691308408282419</v>
      </c>
      <c r="AJ70" s="45">
        <f>10^AJ69</f>
        <v>2.3458626809849514</v>
      </c>
      <c r="AV70" s="36">
        <v>7.5</v>
      </c>
      <c r="AW70" s="37">
        <v>75</v>
      </c>
      <c r="AX70" s="37"/>
      <c r="AY70" s="38"/>
      <c r="BT70" s="36">
        <v>7.5</v>
      </c>
      <c r="BU70" s="37">
        <v>75</v>
      </c>
      <c r="BW70" s="38"/>
      <c r="BY70" s="36">
        <v>1.0791812460476249</v>
      </c>
      <c r="BZ70" s="37">
        <v>55</v>
      </c>
      <c r="CB70" s="38"/>
    </row>
    <row r="71" spans="1:80" ht="13.5">
      <c r="A71" s="25">
        <v>48</v>
      </c>
      <c r="B71" s="25">
        <v>22</v>
      </c>
      <c r="C71" s="48">
        <v>106</v>
      </c>
      <c r="D71" s="25">
        <f t="shared" si="30"/>
        <v>84</v>
      </c>
      <c r="E71" s="34">
        <f t="shared" si="14"/>
        <v>1.3424226808222062</v>
      </c>
      <c r="F71" s="34">
        <f t="shared" si="15"/>
        <v>2.0253058652647704</v>
      </c>
      <c r="G71" s="34">
        <f t="shared" si="23"/>
        <v>4.818181818181818</v>
      </c>
      <c r="H71" s="34">
        <f t="shared" si="24"/>
        <v>0.6828831844425642</v>
      </c>
      <c r="I71" s="25">
        <v>44</v>
      </c>
      <c r="J71" s="48">
        <v>501</v>
      </c>
      <c r="K71" s="25">
        <f t="shared" si="31"/>
        <v>457</v>
      </c>
      <c r="L71" s="34">
        <f t="shared" si="17"/>
        <v>1.6434526764861874</v>
      </c>
      <c r="M71" s="34">
        <f t="shared" si="18"/>
        <v>2.699837725867246</v>
      </c>
      <c r="N71" s="34">
        <f t="shared" si="25"/>
        <v>11.386363636363637</v>
      </c>
      <c r="O71" s="44">
        <f t="shared" si="26"/>
        <v>1.0563850493810585</v>
      </c>
      <c r="P71" s="44"/>
      <c r="Q71" s="50">
        <v>15</v>
      </c>
      <c r="R71" s="51">
        <v>6.1</v>
      </c>
      <c r="S71" s="50">
        <f t="shared" si="32"/>
        <v>-8.9</v>
      </c>
      <c r="T71" s="34">
        <f t="shared" si="20"/>
        <v>1.1760912590556813</v>
      </c>
      <c r="U71" s="34">
        <f t="shared" si="21"/>
        <v>0.785329835010767</v>
      </c>
      <c r="V71" s="34">
        <f t="shared" si="27"/>
        <v>0.4066666666666666</v>
      </c>
      <c r="W71" s="35">
        <f t="shared" si="28"/>
        <v>-0.3907614240449143</v>
      </c>
      <c r="X71" s="50">
        <v>0.3</v>
      </c>
      <c r="Y71" s="51">
        <v>0.3</v>
      </c>
      <c r="Z71" s="50">
        <f t="shared" si="33"/>
        <v>0</v>
      </c>
      <c r="AA71" s="50"/>
      <c r="AB71" s="50"/>
      <c r="AC71" s="50"/>
      <c r="AD71" s="50"/>
      <c r="AE71" s="50"/>
      <c r="AF71" s="50"/>
      <c r="AG71" s="50"/>
      <c r="AH71" s="50"/>
      <c r="AI71" s="50"/>
      <c r="AV71" s="36">
        <v>12</v>
      </c>
      <c r="AW71" s="37">
        <v>75</v>
      </c>
      <c r="AX71" s="37"/>
      <c r="AY71" s="38"/>
      <c r="BT71" s="36">
        <v>12</v>
      </c>
      <c r="BU71" s="37">
        <v>75</v>
      </c>
      <c r="BW71" s="38"/>
      <c r="BY71" s="36">
        <v>1.0791812460476249</v>
      </c>
      <c r="BZ71" s="37">
        <v>65</v>
      </c>
      <c r="CB71" s="38"/>
    </row>
    <row r="72" spans="1:80" ht="13.5">
      <c r="A72" s="25">
        <v>49</v>
      </c>
      <c r="B72" s="25">
        <v>21</v>
      </c>
      <c r="C72" s="48">
        <v>125</v>
      </c>
      <c r="D72" s="25">
        <f t="shared" si="30"/>
        <v>104</v>
      </c>
      <c r="E72" s="34">
        <f t="shared" si="14"/>
        <v>1.3222192947339193</v>
      </c>
      <c r="F72" s="34">
        <f t="shared" si="15"/>
        <v>2.0969100130080562</v>
      </c>
      <c r="G72" s="34">
        <f t="shared" si="23"/>
        <v>5.9523809523809526</v>
      </c>
      <c r="H72" s="34">
        <f t="shared" si="24"/>
        <v>0.7746907182741369</v>
      </c>
      <c r="I72" s="25">
        <v>24</v>
      </c>
      <c r="J72" s="48">
        <v>394</v>
      </c>
      <c r="K72" s="25">
        <f t="shared" si="31"/>
        <v>370</v>
      </c>
      <c r="L72" s="34">
        <f t="shared" si="17"/>
        <v>1.380211241711606</v>
      </c>
      <c r="M72" s="34">
        <f t="shared" si="18"/>
        <v>2.595496221825574</v>
      </c>
      <c r="N72" s="34">
        <f t="shared" si="25"/>
        <v>16.416666666666668</v>
      </c>
      <c r="O72" s="44">
        <f t="shared" si="26"/>
        <v>1.2152849801139682</v>
      </c>
      <c r="P72" s="44"/>
      <c r="Q72" s="50">
        <v>15.1</v>
      </c>
      <c r="R72" s="51">
        <v>7.3</v>
      </c>
      <c r="S72" s="50">
        <f t="shared" si="32"/>
        <v>-7.8</v>
      </c>
      <c r="T72" s="34">
        <f t="shared" si="20"/>
        <v>1.1789769472931695</v>
      </c>
      <c r="U72" s="34">
        <f t="shared" si="21"/>
        <v>0.8633228601204559</v>
      </c>
      <c r="V72" s="34">
        <f t="shared" si="27"/>
        <v>0.48344370860927155</v>
      </c>
      <c r="W72" s="35">
        <f t="shared" si="28"/>
        <v>-0.3156540871727136</v>
      </c>
      <c r="X72" s="50">
        <v>0.9</v>
      </c>
      <c r="Y72" s="51">
        <v>0.9</v>
      </c>
      <c r="Z72" s="50">
        <f t="shared" si="33"/>
        <v>0</v>
      </c>
      <c r="AA72" s="50"/>
      <c r="AB72" s="50"/>
      <c r="AC72" s="50"/>
      <c r="AD72" s="50"/>
      <c r="AE72" s="50"/>
      <c r="AF72" s="50"/>
      <c r="AG72" s="50"/>
      <c r="AH72" s="50"/>
      <c r="AI72" s="50"/>
      <c r="AV72" s="36">
        <v>12</v>
      </c>
      <c r="AW72" s="37">
        <v>65</v>
      </c>
      <c r="AX72" s="37"/>
      <c r="AY72" s="38"/>
      <c r="BT72" s="36">
        <v>12</v>
      </c>
      <c r="BU72" s="37">
        <v>65</v>
      </c>
      <c r="BW72" s="38"/>
      <c r="BY72" s="36">
        <v>1.3283796034387378</v>
      </c>
      <c r="BZ72" s="37">
        <v>65</v>
      </c>
      <c r="CB72" s="38"/>
    </row>
    <row r="73" spans="1:80" ht="13.5">
      <c r="A73" s="25">
        <v>50</v>
      </c>
      <c r="B73" s="25">
        <v>33</v>
      </c>
      <c r="C73" s="48">
        <v>32</v>
      </c>
      <c r="D73" s="25">
        <f t="shared" si="30"/>
        <v>-1</v>
      </c>
      <c r="E73" s="34">
        <f t="shared" si="14"/>
        <v>1.5185139398778875</v>
      </c>
      <c r="F73" s="34">
        <f t="shared" si="15"/>
        <v>1.505149978319906</v>
      </c>
      <c r="G73" s="34">
        <f t="shared" si="23"/>
        <v>0.9696969696969697</v>
      </c>
      <c r="H73" s="34">
        <f t="shared" si="24"/>
        <v>-0.013363961557981474</v>
      </c>
      <c r="I73" s="25">
        <v>14</v>
      </c>
      <c r="J73" s="48">
        <v>19</v>
      </c>
      <c r="K73" s="25">
        <f t="shared" si="31"/>
        <v>5</v>
      </c>
      <c r="L73" s="34">
        <f t="shared" si="17"/>
        <v>1.146128035678238</v>
      </c>
      <c r="M73" s="34">
        <f t="shared" si="18"/>
        <v>1.2787536009528289</v>
      </c>
      <c r="N73" s="34">
        <f t="shared" si="25"/>
        <v>1.3571428571428572</v>
      </c>
      <c r="O73" s="44">
        <f t="shared" si="26"/>
        <v>0.1326255652745909</v>
      </c>
      <c r="P73" s="44"/>
      <c r="Q73" s="50">
        <v>7.1</v>
      </c>
      <c r="R73" s="51">
        <v>10.9</v>
      </c>
      <c r="S73" s="50">
        <f t="shared" si="32"/>
        <v>3.8000000000000007</v>
      </c>
      <c r="T73" s="34">
        <f t="shared" si="20"/>
        <v>0.8512583487190752</v>
      </c>
      <c r="U73" s="34">
        <f t="shared" si="21"/>
        <v>1.0374264979406236</v>
      </c>
      <c r="V73" s="34">
        <f t="shared" si="27"/>
        <v>1.535211267605634</v>
      </c>
      <c r="W73" s="35">
        <f t="shared" si="28"/>
        <v>0.18616814922154834</v>
      </c>
      <c r="X73" s="50">
        <v>0.2</v>
      </c>
      <c r="Y73" s="51">
        <v>0.2</v>
      </c>
      <c r="Z73" s="50">
        <f t="shared" si="33"/>
        <v>0</v>
      </c>
      <c r="AA73" s="50"/>
      <c r="AB73" s="50"/>
      <c r="AC73" s="50"/>
      <c r="AD73" s="50"/>
      <c r="AE73" s="50"/>
      <c r="AF73" s="50"/>
      <c r="AG73" s="50"/>
      <c r="AH73" s="50"/>
      <c r="AI73" s="50"/>
      <c r="AV73" s="36"/>
      <c r="AW73" s="37"/>
      <c r="AX73" s="37"/>
      <c r="AY73" s="38"/>
      <c r="BT73" s="36"/>
      <c r="BW73" s="38"/>
      <c r="BY73" s="36">
        <v>1.3283796034387378</v>
      </c>
      <c r="BZ73" s="37">
        <v>72</v>
      </c>
      <c r="CB73" s="38"/>
    </row>
    <row r="74" spans="1:80" ht="13.5">
      <c r="A74" s="25">
        <v>51</v>
      </c>
      <c r="B74" s="25">
        <v>93</v>
      </c>
      <c r="C74" s="48">
        <v>94</v>
      </c>
      <c r="D74" s="25">
        <f t="shared" si="30"/>
        <v>1</v>
      </c>
      <c r="E74" s="34">
        <f t="shared" si="14"/>
        <v>1.968482948553935</v>
      </c>
      <c r="F74" s="34">
        <f t="shared" si="15"/>
        <v>1.9731278535996986</v>
      </c>
      <c r="G74" s="34">
        <f t="shared" si="23"/>
        <v>1.010752688172043</v>
      </c>
      <c r="H74" s="34">
        <f t="shared" si="24"/>
        <v>0.004644905045763537</v>
      </c>
      <c r="I74" s="25">
        <v>229</v>
      </c>
      <c r="J74" s="48">
        <v>241</v>
      </c>
      <c r="K74" s="25">
        <f t="shared" si="31"/>
        <v>12</v>
      </c>
      <c r="L74" s="34">
        <f t="shared" si="17"/>
        <v>2.359835482339888</v>
      </c>
      <c r="M74" s="34">
        <f t="shared" si="18"/>
        <v>2.3820170425748683</v>
      </c>
      <c r="N74" s="34">
        <f t="shared" si="25"/>
        <v>1.0524017467248907</v>
      </c>
      <c r="O74" s="44">
        <f t="shared" si="26"/>
        <v>0.022181560234980413</v>
      </c>
      <c r="P74" s="44"/>
      <c r="Q74" s="50">
        <v>12.1</v>
      </c>
      <c r="R74" s="51">
        <v>14.3</v>
      </c>
      <c r="S74" s="50">
        <f t="shared" si="32"/>
        <v>2.200000000000001</v>
      </c>
      <c r="T74" s="34">
        <f t="shared" si="20"/>
        <v>1.08278537031645</v>
      </c>
      <c r="U74" s="34">
        <f t="shared" si="21"/>
        <v>1.1553360374650619</v>
      </c>
      <c r="V74" s="34">
        <f t="shared" si="27"/>
        <v>1.1818181818181819</v>
      </c>
      <c r="W74" s="35">
        <f t="shared" si="28"/>
        <v>0.0725506671486118</v>
      </c>
      <c r="X74" s="50">
        <v>0.8</v>
      </c>
      <c r="Y74" s="51">
        <v>0.5</v>
      </c>
      <c r="Z74" s="50">
        <f t="shared" si="33"/>
        <v>-0.30000000000000004</v>
      </c>
      <c r="AA74" s="50"/>
      <c r="AB74" s="50"/>
      <c r="AC74" s="50"/>
      <c r="AD74" s="50"/>
      <c r="AE74" s="50"/>
      <c r="AF74" s="50"/>
      <c r="AG74" s="50"/>
      <c r="AH74" s="50"/>
      <c r="AI74" s="50"/>
      <c r="AV74" s="36">
        <v>9.6</v>
      </c>
      <c r="AW74" s="37">
        <v>75</v>
      </c>
      <c r="AX74" s="37"/>
      <c r="AY74" s="38"/>
      <c r="BT74" s="36">
        <v>9.6</v>
      </c>
      <c r="BU74" s="37">
        <v>75</v>
      </c>
      <c r="BW74" s="38"/>
      <c r="BY74" s="36">
        <v>1.3283796034387378</v>
      </c>
      <c r="BZ74" s="37">
        <v>58</v>
      </c>
      <c r="CB74" s="38"/>
    </row>
    <row r="75" spans="1:80" ht="13.5">
      <c r="A75" s="25">
        <v>52</v>
      </c>
      <c r="B75" s="25">
        <v>19</v>
      </c>
      <c r="C75" s="48">
        <v>227</v>
      </c>
      <c r="D75" s="25">
        <f t="shared" si="30"/>
        <v>208</v>
      </c>
      <c r="E75" s="34">
        <f t="shared" si="14"/>
        <v>1.2787536009528289</v>
      </c>
      <c r="F75" s="34">
        <f t="shared" si="15"/>
        <v>2.3560258571931225</v>
      </c>
      <c r="G75" s="34">
        <f t="shared" si="23"/>
        <v>11.947368421052632</v>
      </c>
      <c r="H75" s="34">
        <f t="shared" si="24"/>
        <v>1.0772722562402937</v>
      </c>
      <c r="I75" s="25">
        <v>17</v>
      </c>
      <c r="J75" s="48">
        <v>952</v>
      </c>
      <c r="K75" s="25">
        <f t="shared" si="31"/>
        <v>935</v>
      </c>
      <c r="L75" s="34">
        <f t="shared" si="17"/>
        <v>1.2304489213782739</v>
      </c>
      <c r="M75" s="34">
        <f t="shared" si="18"/>
        <v>2.9786369483844743</v>
      </c>
      <c r="N75" s="34">
        <f t="shared" si="25"/>
        <v>56</v>
      </c>
      <c r="O75" s="44">
        <f t="shared" si="26"/>
        <v>1.7481880270062005</v>
      </c>
      <c r="P75" s="44"/>
      <c r="Q75" s="50">
        <v>12.1</v>
      </c>
      <c r="R75" s="51">
        <v>9.3</v>
      </c>
      <c r="S75" s="50">
        <f t="shared" si="32"/>
        <v>-2.799999999999999</v>
      </c>
      <c r="T75" s="34">
        <f t="shared" si="20"/>
        <v>1.08278537031645</v>
      </c>
      <c r="U75" s="34">
        <f t="shared" si="21"/>
        <v>0.9684829485539351</v>
      </c>
      <c r="V75" s="34">
        <f t="shared" si="27"/>
        <v>0.7685950413223142</v>
      </c>
      <c r="W75" s="35">
        <f t="shared" si="28"/>
        <v>-0.11430242176251493</v>
      </c>
      <c r="X75" s="50">
        <v>0.3</v>
      </c>
      <c r="Y75" s="51">
        <v>0.3</v>
      </c>
      <c r="Z75" s="50">
        <f t="shared" si="33"/>
        <v>0</v>
      </c>
      <c r="AA75" s="50"/>
      <c r="AB75" s="50"/>
      <c r="AC75" s="50"/>
      <c r="AD75" s="50"/>
      <c r="AE75" s="50"/>
      <c r="AF75" s="50"/>
      <c r="AG75" s="50"/>
      <c r="AH75" s="50"/>
      <c r="AI75" s="50"/>
      <c r="AV75" s="36">
        <v>9.6</v>
      </c>
      <c r="AW75" s="37">
        <v>55</v>
      </c>
      <c r="AX75" s="37"/>
      <c r="AY75" s="38"/>
      <c r="BT75" s="36">
        <v>9.6</v>
      </c>
      <c r="BU75" s="37">
        <v>55</v>
      </c>
      <c r="BW75" s="38"/>
      <c r="BY75" s="36">
        <v>1.383204096698103</v>
      </c>
      <c r="CA75" s="37">
        <v>73</v>
      </c>
      <c r="CB75" s="38"/>
    </row>
    <row r="76" spans="1:80" ht="14.25" thickBot="1">
      <c r="A76" s="25">
        <v>53</v>
      </c>
      <c r="B76" s="25">
        <v>22</v>
      </c>
      <c r="C76" s="48">
        <v>141</v>
      </c>
      <c r="D76" s="25">
        <f t="shared" si="30"/>
        <v>119</v>
      </c>
      <c r="E76" s="34">
        <f t="shared" si="14"/>
        <v>1.3424226808222062</v>
      </c>
      <c r="F76" s="34">
        <f t="shared" si="15"/>
        <v>2.1492191126553797</v>
      </c>
      <c r="G76" s="34">
        <f t="shared" si="23"/>
        <v>6.409090909090909</v>
      </c>
      <c r="H76" s="34">
        <f t="shared" si="24"/>
        <v>0.8067964318331735</v>
      </c>
      <c r="I76" s="25">
        <v>111</v>
      </c>
      <c r="J76" s="48">
        <v>338</v>
      </c>
      <c r="K76" s="25">
        <f t="shared" si="31"/>
        <v>227</v>
      </c>
      <c r="L76" s="34">
        <f t="shared" si="17"/>
        <v>2.0453229787866576</v>
      </c>
      <c r="M76" s="34">
        <f t="shared" si="18"/>
        <v>2.5289167002776547</v>
      </c>
      <c r="N76" s="34">
        <f t="shared" si="25"/>
        <v>3.045045045045045</v>
      </c>
      <c r="O76" s="44">
        <f t="shared" si="26"/>
        <v>0.4835937214909971</v>
      </c>
      <c r="P76" s="44"/>
      <c r="Q76" s="50">
        <v>7.2</v>
      </c>
      <c r="R76" s="51">
        <v>8.4</v>
      </c>
      <c r="S76" s="50">
        <f t="shared" si="32"/>
        <v>1.2000000000000002</v>
      </c>
      <c r="T76" s="34">
        <f t="shared" si="20"/>
        <v>0.8573324964312685</v>
      </c>
      <c r="U76" s="34">
        <f t="shared" si="21"/>
        <v>0.9242792860618817</v>
      </c>
      <c r="V76" s="34">
        <f t="shared" si="27"/>
        <v>1.1666666666666667</v>
      </c>
      <c r="W76" s="35">
        <f t="shared" si="28"/>
        <v>0.06694678963061318</v>
      </c>
      <c r="X76" s="50">
        <v>0.3</v>
      </c>
      <c r="Y76" s="51">
        <v>0.4</v>
      </c>
      <c r="Z76" s="50">
        <f t="shared" si="33"/>
        <v>0.10000000000000003</v>
      </c>
      <c r="AA76" s="50"/>
      <c r="AB76" s="50"/>
      <c r="AC76" s="50"/>
      <c r="AD76" s="50"/>
      <c r="AE76" s="50"/>
      <c r="AF76" s="50"/>
      <c r="AG76" s="50"/>
      <c r="AH76" s="50"/>
      <c r="AI76" s="50"/>
      <c r="AV76" s="36"/>
      <c r="AW76" s="37"/>
      <c r="AX76" s="37"/>
      <c r="AY76" s="38"/>
      <c r="BT76" s="36"/>
      <c r="BW76" s="38"/>
      <c r="BY76" s="53">
        <v>1.383204096698103</v>
      </c>
      <c r="BZ76" s="54"/>
      <c r="CA76" s="54">
        <v>57</v>
      </c>
      <c r="CB76" s="55"/>
    </row>
    <row r="77" spans="1:75" ht="13.5">
      <c r="A77" s="25">
        <v>54</v>
      </c>
      <c r="B77" s="25">
        <v>19</v>
      </c>
      <c r="C77" s="48">
        <v>1111</v>
      </c>
      <c r="D77" s="25">
        <f t="shared" si="30"/>
        <v>1092</v>
      </c>
      <c r="E77" s="34">
        <f t="shared" si="14"/>
        <v>1.2787536009528289</v>
      </c>
      <c r="F77" s="34">
        <f t="shared" si="15"/>
        <v>3.0457140589408676</v>
      </c>
      <c r="G77" s="34">
        <f t="shared" si="23"/>
        <v>58.473684210526315</v>
      </c>
      <c r="H77" s="34">
        <f t="shared" si="24"/>
        <v>1.7669604579880387</v>
      </c>
      <c r="I77" s="25">
        <v>17</v>
      </c>
      <c r="J77" s="48">
        <v>2936</v>
      </c>
      <c r="K77" s="25">
        <f t="shared" si="31"/>
        <v>2919</v>
      </c>
      <c r="L77" s="34">
        <f t="shared" si="17"/>
        <v>1.2304489213782739</v>
      </c>
      <c r="M77" s="34">
        <f t="shared" si="18"/>
        <v>3.467756051244033</v>
      </c>
      <c r="N77" s="34">
        <f t="shared" si="25"/>
        <v>172.7058823529412</v>
      </c>
      <c r="O77" s="44">
        <f t="shared" si="26"/>
        <v>2.2373071298657594</v>
      </c>
      <c r="P77" s="44"/>
      <c r="Q77" s="50">
        <v>9.9</v>
      </c>
      <c r="R77" s="51">
        <v>20.2</v>
      </c>
      <c r="S77" s="50">
        <f t="shared" si="32"/>
        <v>10.299999999999999</v>
      </c>
      <c r="T77" s="34">
        <f t="shared" si="20"/>
        <v>0.9956351945975499</v>
      </c>
      <c r="U77" s="34">
        <f t="shared" si="21"/>
        <v>1.3053513694466237</v>
      </c>
      <c r="V77" s="34">
        <f t="shared" si="27"/>
        <v>2.04040404040404</v>
      </c>
      <c r="W77" s="35">
        <f t="shared" si="28"/>
        <v>0.30971617484907377</v>
      </c>
      <c r="X77" s="50">
        <v>0.4</v>
      </c>
      <c r="Y77" s="51">
        <v>0.5</v>
      </c>
      <c r="Z77" s="50">
        <f t="shared" si="33"/>
        <v>0.09999999999999998</v>
      </c>
      <c r="AA77" s="50"/>
      <c r="AB77" s="50"/>
      <c r="AC77" s="50"/>
      <c r="AD77" s="50"/>
      <c r="AE77" s="50"/>
      <c r="AF77" s="50"/>
      <c r="AG77" s="50"/>
      <c r="AH77" s="50"/>
      <c r="AI77" s="50"/>
      <c r="AN77" s="80"/>
      <c r="AO77" s="80"/>
      <c r="AP77" s="80"/>
      <c r="AQ77" s="80"/>
      <c r="AR77" s="80"/>
      <c r="AS77" s="80"/>
      <c r="AT77" s="80"/>
      <c r="AU77" s="80"/>
      <c r="AV77" s="36">
        <v>7.5</v>
      </c>
      <c r="AW77" s="37">
        <v>65</v>
      </c>
      <c r="AX77" s="37"/>
      <c r="AY77" s="38"/>
      <c r="BT77" s="36">
        <v>7.5</v>
      </c>
      <c r="BU77" s="37">
        <v>65</v>
      </c>
      <c r="BW77" s="38"/>
    </row>
    <row r="78" spans="1:75" ht="13.5">
      <c r="A78" s="25">
        <v>55</v>
      </c>
      <c r="B78" s="25">
        <v>30</v>
      </c>
      <c r="C78" s="48">
        <v>19</v>
      </c>
      <c r="D78" s="25">
        <f t="shared" si="30"/>
        <v>-11</v>
      </c>
      <c r="E78" s="34">
        <f t="shared" si="14"/>
        <v>1.4771212547196624</v>
      </c>
      <c r="F78" s="34">
        <f t="shared" si="15"/>
        <v>1.2787536009528289</v>
      </c>
      <c r="G78" s="34">
        <f t="shared" si="23"/>
        <v>0.6333333333333333</v>
      </c>
      <c r="H78" s="34">
        <f t="shared" si="24"/>
        <v>-0.19836765376683352</v>
      </c>
      <c r="I78" s="25">
        <v>25</v>
      </c>
      <c r="J78" s="48">
        <v>27</v>
      </c>
      <c r="K78" s="25">
        <f t="shared" si="31"/>
        <v>2</v>
      </c>
      <c r="L78" s="34">
        <f t="shared" si="17"/>
        <v>1.3979400086720377</v>
      </c>
      <c r="M78" s="34">
        <f t="shared" si="18"/>
        <v>1.4313637641589874</v>
      </c>
      <c r="N78" s="34">
        <f t="shared" si="25"/>
        <v>1.08</v>
      </c>
      <c r="O78" s="44">
        <f t="shared" si="26"/>
        <v>0.03342375548694965</v>
      </c>
      <c r="P78" s="44"/>
      <c r="Q78" s="50">
        <v>7.4</v>
      </c>
      <c r="R78" s="51">
        <v>8</v>
      </c>
      <c r="S78" s="50">
        <f t="shared" si="32"/>
        <v>0.5999999999999996</v>
      </c>
      <c r="T78" s="34">
        <f t="shared" si="20"/>
        <v>0.8692317197309762</v>
      </c>
      <c r="U78" s="34">
        <f t="shared" si="21"/>
        <v>0.9030899869919435</v>
      </c>
      <c r="V78" s="34">
        <f t="shared" si="27"/>
        <v>1.081081081081081</v>
      </c>
      <c r="W78" s="35">
        <f t="shared" si="28"/>
        <v>0.0338582672609673</v>
      </c>
      <c r="X78" s="50">
        <v>0.2</v>
      </c>
      <c r="Y78" s="51">
        <v>0.2</v>
      </c>
      <c r="Z78" s="50">
        <f t="shared" si="33"/>
        <v>0</v>
      </c>
      <c r="AA78" s="50"/>
      <c r="AB78" s="50"/>
      <c r="AC78" s="50"/>
      <c r="AD78" s="50"/>
      <c r="AE78" s="50"/>
      <c r="AF78" s="50"/>
      <c r="AG78" s="50"/>
      <c r="AH78" s="50"/>
      <c r="AI78" s="50"/>
      <c r="AV78" s="36">
        <v>7.5</v>
      </c>
      <c r="AW78" s="37">
        <v>55</v>
      </c>
      <c r="AX78" s="37"/>
      <c r="AY78" s="38"/>
      <c r="BT78" s="36">
        <v>7.5</v>
      </c>
      <c r="BU78" s="37">
        <v>55</v>
      </c>
      <c r="BW78" s="38"/>
    </row>
    <row r="79" spans="1:75" ht="13.5">
      <c r="A79" s="25">
        <v>56</v>
      </c>
      <c r="B79" s="25">
        <v>25</v>
      </c>
      <c r="C79" s="48">
        <v>80</v>
      </c>
      <c r="D79" s="25">
        <f t="shared" si="30"/>
        <v>55</v>
      </c>
      <c r="E79" s="34">
        <f t="shared" si="14"/>
        <v>1.3979400086720377</v>
      </c>
      <c r="F79" s="34">
        <f t="shared" si="15"/>
        <v>1.9030899869919435</v>
      </c>
      <c r="G79" s="34">
        <f t="shared" si="23"/>
        <v>3.2</v>
      </c>
      <c r="H79" s="34">
        <f t="shared" si="24"/>
        <v>0.5051499783199058</v>
      </c>
      <c r="I79" s="25">
        <v>43</v>
      </c>
      <c r="J79" s="48">
        <v>249</v>
      </c>
      <c r="K79" s="25">
        <f t="shared" si="31"/>
        <v>206</v>
      </c>
      <c r="L79" s="34">
        <f t="shared" si="17"/>
        <v>1.6334684555795864</v>
      </c>
      <c r="M79" s="34">
        <f t="shared" si="18"/>
        <v>2.3961993470957363</v>
      </c>
      <c r="N79" s="34">
        <f t="shared" si="25"/>
        <v>5.790697674418604</v>
      </c>
      <c r="O79" s="44">
        <f t="shared" si="26"/>
        <v>0.7627308915161499</v>
      </c>
      <c r="P79" s="44"/>
      <c r="Q79" s="50">
        <v>13.8</v>
      </c>
      <c r="R79" s="51">
        <v>6</v>
      </c>
      <c r="S79" s="50">
        <f t="shared" si="32"/>
        <v>-7.800000000000001</v>
      </c>
      <c r="T79" s="34">
        <f t="shared" si="20"/>
        <v>1.1398790864012365</v>
      </c>
      <c r="U79" s="34">
        <f t="shared" si="21"/>
        <v>0.7781512503836436</v>
      </c>
      <c r="V79" s="34">
        <f t="shared" si="27"/>
        <v>0.43478260869565216</v>
      </c>
      <c r="W79" s="35">
        <f t="shared" si="28"/>
        <v>-0.36172783601759284</v>
      </c>
      <c r="X79" s="50">
        <v>0.6</v>
      </c>
      <c r="Y79" s="51">
        <v>0.7</v>
      </c>
      <c r="Z79" s="50">
        <f t="shared" si="33"/>
        <v>0.09999999999999998</v>
      </c>
      <c r="AA79" s="50"/>
      <c r="AB79" s="50"/>
      <c r="AC79" s="50"/>
      <c r="AD79" s="50"/>
      <c r="AE79" s="50"/>
      <c r="AF79" s="50"/>
      <c r="AG79" s="50"/>
      <c r="AH79" s="50"/>
      <c r="AI79" s="50"/>
      <c r="AV79" s="36">
        <v>12</v>
      </c>
      <c r="AW79" s="37">
        <v>55</v>
      </c>
      <c r="AX79" s="37"/>
      <c r="AY79" s="38"/>
      <c r="BT79" s="36">
        <v>12</v>
      </c>
      <c r="BU79" s="37">
        <v>55</v>
      </c>
      <c r="BW79" s="38"/>
    </row>
    <row r="80" spans="1:75" ht="13.5">
      <c r="A80" s="25">
        <v>57</v>
      </c>
      <c r="B80" s="25">
        <v>27</v>
      </c>
      <c r="C80" s="48">
        <v>105</v>
      </c>
      <c r="D80" s="25">
        <f t="shared" si="30"/>
        <v>78</v>
      </c>
      <c r="E80" s="34">
        <f t="shared" si="14"/>
        <v>1.4313637641589874</v>
      </c>
      <c r="F80" s="34">
        <f t="shared" si="15"/>
        <v>2.0211892990699383</v>
      </c>
      <c r="G80" s="34">
        <f t="shared" si="23"/>
        <v>3.888888888888889</v>
      </c>
      <c r="H80" s="34">
        <f t="shared" si="24"/>
        <v>0.5898255349109509</v>
      </c>
      <c r="I80" s="25">
        <v>27</v>
      </c>
      <c r="J80" s="48">
        <v>257</v>
      </c>
      <c r="K80" s="25">
        <f t="shared" si="31"/>
        <v>230</v>
      </c>
      <c r="L80" s="34">
        <f t="shared" si="17"/>
        <v>1.4313637641589874</v>
      </c>
      <c r="M80" s="34">
        <f t="shared" si="18"/>
        <v>2.4099331233312946</v>
      </c>
      <c r="N80" s="34">
        <f t="shared" si="25"/>
        <v>9.518518518518519</v>
      </c>
      <c r="O80" s="44">
        <f t="shared" si="26"/>
        <v>0.9785693591723073</v>
      </c>
      <c r="P80" s="44"/>
      <c r="Q80" s="50">
        <v>11.9</v>
      </c>
      <c r="R80" s="51">
        <v>9.8</v>
      </c>
      <c r="S80" s="50">
        <f t="shared" si="32"/>
        <v>-2.0999999999999996</v>
      </c>
      <c r="T80" s="34">
        <f t="shared" si="20"/>
        <v>1.0755469613925308</v>
      </c>
      <c r="U80" s="34">
        <f t="shared" si="21"/>
        <v>0.9912260756924949</v>
      </c>
      <c r="V80" s="34">
        <f t="shared" si="27"/>
        <v>0.823529411764706</v>
      </c>
      <c r="W80" s="35">
        <f t="shared" si="28"/>
        <v>-0.08432088570003593</v>
      </c>
      <c r="X80" s="50">
        <v>0.5</v>
      </c>
      <c r="Y80" s="51">
        <v>0.5</v>
      </c>
      <c r="Z80" s="50">
        <f t="shared" si="33"/>
        <v>0</v>
      </c>
      <c r="AA80" s="50"/>
      <c r="AB80" s="50"/>
      <c r="AC80" s="50"/>
      <c r="AD80" s="50"/>
      <c r="AE80" s="50"/>
      <c r="AF80" s="50"/>
      <c r="AG80" s="50"/>
      <c r="AH80" s="50"/>
      <c r="AI80" s="50"/>
      <c r="AV80" s="36">
        <v>12</v>
      </c>
      <c r="AW80" s="37">
        <v>65</v>
      </c>
      <c r="AX80" s="37"/>
      <c r="AY80" s="38"/>
      <c r="BT80" s="36">
        <v>12</v>
      </c>
      <c r="BU80" s="37">
        <v>65</v>
      </c>
      <c r="BW80" s="38"/>
    </row>
    <row r="81" spans="1:75" ht="13.5">
      <c r="A81" s="25">
        <v>58</v>
      </c>
      <c r="B81" s="25">
        <v>27</v>
      </c>
      <c r="C81" s="48">
        <v>28</v>
      </c>
      <c r="D81" s="25">
        <f t="shared" si="30"/>
        <v>1</v>
      </c>
      <c r="E81" s="34">
        <f t="shared" si="14"/>
        <v>1.4313637641589874</v>
      </c>
      <c r="F81" s="34">
        <f t="shared" si="15"/>
        <v>1.4471580313422192</v>
      </c>
      <c r="G81" s="34">
        <f t="shared" si="23"/>
        <v>1.037037037037037</v>
      </c>
      <c r="H81" s="34">
        <f t="shared" si="24"/>
        <v>0.015794267183231847</v>
      </c>
      <c r="I81" s="25">
        <v>9</v>
      </c>
      <c r="J81" s="48">
        <v>11</v>
      </c>
      <c r="K81" s="25">
        <f t="shared" si="31"/>
        <v>2</v>
      </c>
      <c r="L81" s="34">
        <f t="shared" si="17"/>
        <v>0.9542425094393249</v>
      </c>
      <c r="M81" s="34">
        <f t="shared" si="18"/>
        <v>1.0413926851582251</v>
      </c>
      <c r="N81" s="34">
        <f t="shared" si="25"/>
        <v>1.2222222222222223</v>
      </c>
      <c r="O81" s="44">
        <f t="shared" si="26"/>
        <v>0.08715017571890027</v>
      </c>
      <c r="P81" s="44"/>
      <c r="Q81" s="50">
        <v>11.7</v>
      </c>
      <c r="R81" s="51">
        <v>11.2</v>
      </c>
      <c r="S81" s="50">
        <f t="shared" si="32"/>
        <v>-0.5</v>
      </c>
      <c r="T81" s="34">
        <f t="shared" si="20"/>
        <v>1.0681858617461617</v>
      </c>
      <c r="U81" s="34">
        <f t="shared" si="21"/>
        <v>1.0492180226701815</v>
      </c>
      <c r="V81" s="34">
        <f t="shared" si="27"/>
        <v>0.9572649572649573</v>
      </c>
      <c r="W81" s="35">
        <f t="shared" si="28"/>
        <v>-0.01896783907598021</v>
      </c>
      <c r="X81" s="50">
        <v>0.2</v>
      </c>
      <c r="Y81" s="51">
        <v>0.2</v>
      </c>
      <c r="Z81" s="50">
        <f t="shared" si="33"/>
        <v>0</v>
      </c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V81" s="36">
        <v>17.5</v>
      </c>
      <c r="AW81" s="37">
        <v>65</v>
      </c>
      <c r="AX81" s="37"/>
      <c r="AY81" s="38"/>
      <c r="BT81" s="36">
        <v>17.5</v>
      </c>
      <c r="BU81" s="37">
        <v>65</v>
      </c>
      <c r="BW81" s="38"/>
    </row>
    <row r="82" spans="1:75" ht="13.5">
      <c r="A82" s="25">
        <v>59</v>
      </c>
      <c r="B82" s="25">
        <v>25</v>
      </c>
      <c r="C82" s="48">
        <v>24</v>
      </c>
      <c r="D82" s="25">
        <f t="shared" si="30"/>
        <v>-1</v>
      </c>
      <c r="E82" s="34">
        <f t="shared" si="14"/>
        <v>1.3979400086720377</v>
      </c>
      <c r="F82" s="34">
        <f t="shared" si="15"/>
        <v>1.380211241711606</v>
      </c>
      <c r="G82" s="34">
        <f t="shared" si="23"/>
        <v>0.96</v>
      </c>
      <c r="H82" s="34">
        <f t="shared" si="24"/>
        <v>-0.017728766960431797</v>
      </c>
      <c r="I82" s="25">
        <v>28</v>
      </c>
      <c r="J82" s="48">
        <v>21</v>
      </c>
      <c r="K82" s="25">
        <f t="shared" si="31"/>
        <v>-7</v>
      </c>
      <c r="L82" s="34">
        <f t="shared" si="17"/>
        <v>1.4471580313422192</v>
      </c>
      <c r="M82" s="34">
        <f t="shared" si="18"/>
        <v>1.3222192947339193</v>
      </c>
      <c r="N82" s="34">
        <f t="shared" si="25"/>
        <v>0.75</v>
      </c>
      <c r="O82" s="44">
        <f t="shared" si="26"/>
        <v>-0.1249387366082999</v>
      </c>
      <c r="P82" s="44"/>
      <c r="Q82" s="52">
        <v>0.5</v>
      </c>
      <c r="R82" s="51">
        <v>5.8</v>
      </c>
      <c r="S82" s="50">
        <f t="shared" si="32"/>
        <v>5.3</v>
      </c>
      <c r="T82" s="4"/>
      <c r="U82" s="34"/>
      <c r="V82" s="4"/>
      <c r="W82" s="35"/>
      <c r="X82" s="50">
        <v>0.6</v>
      </c>
      <c r="Y82" s="51">
        <v>0.6</v>
      </c>
      <c r="Z82" s="50">
        <f t="shared" si="33"/>
        <v>0</v>
      </c>
      <c r="AA82" s="50"/>
      <c r="AB82" s="50"/>
      <c r="AC82" s="50"/>
      <c r="AD82" s="50"/>
      <c r="AE82" s="50"/>
      <c r="AF82" s="50"/>
      <c r="AG82" s="50"/>
      <c r="AH82" s="50"/>
      <c r="AI82" s="50"/>
      <c r="AV82" s="36">
        <v>17.5</v>
      </c>
      <c r="AW82" s="37">
        <v>72</v>
      </c>
      <c r="AX82" s="37"/>
      <c r="AY82" s="38"/>
      <c r="BT82" s="36">
        <v>17.5</v>
      </c>
      <c r="BU82" s="37">
        <v>72</v>
      </c>
      <c r="BW82" s="38"/>
    </row>
    <row r="83" spans="1:75" ht="13.5">
      <c r="A83" s="25">
        <v>60</v>
      </c>
      <c r="B83" s="25">
        <v>38</v>
      </c>
      <c r="C83" s="48">
        <v>2727</v>
      </c>
      <c r="D83" s="25">
        <f t="shared" si="30"/>
        <v>2689</v>
      </c>
      <c r="E83" s="34">
        <f t="shared" si="14"/>
        <v>1.5797835966168101</v>
      </c>
      <c r="F83" s="34">
        <f t="shared" si="15"/>
        <v>3.43568513794163</v>
      </c>
      <c r="G83" s="34">
        <f t="shared" si="23"/>
        <v>71.76315789473684</v>
      </c>
      <c r="H83" s="34">
        <f t="shared" si="24"/>
        <v>1.8559015413248199</v>
      </c>
      <c r="I83" s="25">
        <v>20</v>
      </c>
      <c r="J83" s="48">
        <v>2223</v>
      </c>
      <c r="K83" s="25">
        <f t="shared" si="31"/>
        <v>2203</v>
      </c>
      <c r="L83" s="34">
        <f t="shared" si="17"/>
        <v>1.3010299956639813</v>
      </c>
      <c r="M83" s="34">
        <f t="shared" si="18"/>
        <v>3.3469394626989906</v>
      </c>
      <c r="N83" s="34">
        <f t="shared" si="25"/>
        <v>111.15</v>
      </c>
      <c r="O83" s="44">
        <f t="shared" si="26"/>
        <v>2.0459094670350093</v>
      </c>
      <c r="P83" s="44"/>
      <c r="Q83" s="50">
        <v>13.3</v>
      </c>
      <c r="R83" s="51">
        <v>30.2</v>
      </c>
      <c r="S83" s="50">
        <f t="shared" si="32"/>
        <v>16.9</v>
      </c>
      <c r="T83" s="34">
        <f t="shared" si="20"/>
        <v>1.1238516409670858</v>
      </c>
      <c r="U83" s="34">
        <f t="shared" si="21"/>
        <v>1.4800069429571505</v>
      </c>
      <c r="V83" s="34">
        <f t="shared" si="27"/>
        <v>2.270676691729323</v>
      </c>
      <c r="W83" s="35">
        <f t="shared" si="28"/>
        <v>0.35615530199006473</v>
      </c>
      <c r="X83" s="50">
        <v>0.3</v>
      </c>
      <c r="Y83" s="51">
        <v>0.6</v>
      </c>
      <c r="Z83" s="50">
        <f t="shared" si="33"/>
        <v>0.3</v>
      </c>
      <c r="AA83" s="50"/>
      <c r="AB83" s="50"/>
      <c r="AC83" s="50"/>
      <c r="AD83" s="50"/>
      <c r="AE83" s="50"/>
      <c r="AF83" s="50"/>
      <c r="AG83" s="50"/>
      <c r="AH83" s="50"/>
      <c r="AI83" s="50"/>
      <c r="AL83" s="145"/>
      <c r="AM83" s="145"/>
      <c r="AV83" s="36">
        <v>17.5</v>
      </c>
      <c r="AW83" s="37">
        <v>58</v>
      </c>
      <c r="AX83" s="37"/>
      <c r="AY83" s="38"/>
      <c r="BT83" s="36">
        <v>17.5</v>
      </c>
      <c r="BU83" s="37">
        <v>58</v>
      </c>
      <c r="BW83" s="38"/>
    </row>
    <row r="84" spans="1:75" ht="13.5">
      <c r="A84" s="25">
        <v>61</v>
      </c>
      <c r="B84" s="25">
        <v>21</v>
      </c>
      <c r="C84" s="48">
        <v>21</v>
      </c>
      <c r="D84" s="25">
        <f t="shared" si="30"/>
        <v>0</v>
      </c>
      <c r="E84" s="34">
        <f t="shared" si="14"/>
        <v>1.3222192947339193</v>
      </c>
      <c r="F84" s="34">
        <f t="shared" si="15"/>
        <v>1.3222192947339193</v>
      </c>
      <c r="G84" s="34">
        <f t="shared" si="23"/>
        <v>1</v>
      </c>
      <c r="H84" s="34">
        <f t="shared" si="24"/>
        <v>0</v>
      </c>
      <c r="I84" s="25">
        <v>11</v>
      </c>
      <c r="J84" s="48">
        <v>12</v>
      </c>
      <c r="K84" s="25">
        <f t="shared" si="31"/>
        <v>1</v>
      </c>
      <c r="L84" s="34">
        <f t="shared" si="17"/>
        <v>1.0413926851582251</v>
      </c>
      <c r="M84" s="34">
        <f t="shared" si="18"/>
        <v>1.0791812460476249</v>
      </c>
      <c r="N84" s="34">
        <f t="shared" si="25"/>
        <v>1.0909090909090908</v>
      </c>
      <c r="O84" s="44">
        <f t="shared" si="26"/>
        <v>0.03778856088939975</v>
      </c>
      <c r="P84" s="44"/>
      <c r="Q84" s="50">
        <v>8.8</v>
      </c>
      <c r="R84" s="51">
        <v>7.9</v>
      </c>
      <c r="S84" s="50">
        <f t="shared" si="32"/>
        <v>-0.9000000000000004</v>
      </c>
      <c r="T84" s="34">
        <f t="shared" si="20"/>
        <v>0.9444826721501687</v>
      </c>
      <c r="U84" s="34">
        <f t="shared" si="21"/>
        <v>0.8976270912904415</v>
      </c>
      <c r="V84" s="34">
        <f t="shared" si="27"/>
        <v>0.8977272727272727</v>
      </c>
      <c r="W84" s="35">
        <f t="shared" si="28"/>
        <v>-0.046855580859727186</v>
      </c>
      <c r="X84" s="50">
        <v>0.6</v>
      </c>
      <c r="Y84" s="51">
        <v>0.6</v>
      </c>
      <c r="Z84" s="50">
        <f t="shared" si="33"/>
        <v>0</v>
      </c>
      <c r="AA84" s="50"/>
      <c r="AB84" s="50"/>
      <c r="AC84" s="50"/>
      <c r="AD84" s="50"/>
      <c r="AE84" s="50"/>
      <c r="AF84" s="50"/>
      <c r="AG84" s="50"/>
      <c r="AH84" s="50"/>
      <c r="AI84" s="50"/>
      <c r="AV84" s="36">
        <v>18.75</v>
      </c>
      <c r="AW84" s="37"/>
      <c r="AX84" s="37">
        <v>73</v>
      </c>
      <c r="AY84" s="38"/>
      <c r="BT84" s="36">
        <v>18.75</v>
      </c>
      <c r="BV84" s="37">
        <v>73</v>
      </c>
      <c r="BW84" s="38"/>
    </row>
    <row r="85" spans="1:75" ht="14.25" thickBot="1">
      <c r="A85" s="25">
        <v>62</v>
      </c>
      <c r="B85" s="25">
        <v>32</v>
      </c>
      <c r="C85" s="48">
        <v>61</v>
      </c>
      <c r="D85" s="25">
        <f t="shared" si="30"/>
        <v>29</v>
      </c>
      <c r="E85" s="34">
        <f t="shared" si="14"/>
        <v>1.505149978319906</v>
      </c>
      <c r="F85" s="34">
        <f t="shared" si="15"/>
        <v>1.7853298350107671</v>
      </c>
      <c r="G85" s="34">
        <f t="shared" si="23"/>
        <v>1.90625</v>
      </c>
      <c r="H85" s="34">
        <f t="shared" si="24"/>
        <v>0.2801798566908611</v>
      </c>
      <c r="I85" s="25">
        <v>89</v>
      </c>
      <c r="J85" s="48">
        <v>219</v>
      </c>
      <c r="K85" s="25">
        <f t="shared" si="31"/>
        <v>130</v>
      </c>
      <c r="L85" s="34">
        <f t="shared" si="17"/>
        <v>1.9493900066449128</v>
      </c>
      <c r="M85" s="34">
        <f t="shared" si="18"/>
        <v>2.3404441148401185</v>
      </c>
      <c r="N85" s="34">
        <f t="shared" si="25"/>
        <v>2.460674157303371</v>
      </c>
      <c r="O85" s="44">
        <f t="shared" si="26"/>
        <v>0.3910541081952057</v>
      </c>
      <c r="P85" s="44"/>
      <c r="Q85" s="50">
        <v>13.7</v>
      </c>
      <c r="R85" s="51">
        <v>19.8</v>
      </c>
      <c r="S85" s="50">
        <f t="shared" si="32"/>
        <v>6.100000000000001</v>
      </c>
      <c r="T85" s="34">
        <f t="shared" si="20"/>
        <v>1.1367205671564067</v>
      </c>
      <c r="U85" s="34">
        <f t="shared" si="21"/>
        <v>1.2966651902615312</v>
      </c>
      <c r="V85" s="34">
        <f t="shared" si="27"/>
        <v>1.445255474452555</v>
      </c>
      <c r="W85" s="35">
        <f t="shared" si="28"/>
        <v>0.15994462310512447</v>
      </c>
      <c r="X85" s="50">
        <v>0.7</v>
      </c>
      <c r="Y85" s="51">
        <v>0.7</v>
      </c>
      <c r="Z85" s="50">
        <f t="shared" si="33"/>
        <v>0</v>
      </c>
      <c r="AA85" s="50"/>
      <c r="AB85" s="50"/>
      <c r="AC85" s="50"/>
      <c r="AD85" s="50"/>
      <c r="AE85" s="50"/>
      <c r="AF85" s="50"/>
      <c r="AG85" s="50"/>
      <c r="AH85" s="50"/>
      <c r="AI85" s="50"/>
      <c r="AJ85" s="25" t="s">
        <v>139</v>
      </c>
      <c r="AV85" s="53">
        <v>18.75</v>
      </c>
      <c r="AW85" s="54"/>
      <c r="AX85" s="54">
        <v>57</v>
      </c>
      <c r="AY85" s="55"/>
      <c r="BT85" s="53">
        <v>18.75</v>
      </c>
      <c r="BU85" s="54"/>
      <c r="BV85" s="54">
        <v>57</v>
      </c>
      <c r="BW85" s="55"/>
    </row>
    <row r="86" spans="1:37" ht="13.5">
      <c r="A86" s="25">
        <v>63</v>
      </c>
      <c r="B86" s="25">
        <v>14</v>
      </c>
      <c r="C86" s="48">
        <v>24</v>
      </c>
      <c r="D86" s="25">
        <f t="shared" si="30"/>
        <v>10</v>
      </c>
      <c r="E86" s="34">
        <f t="shared" si="14"/>
        <v>1.146128035678238</v>
      </c>
      <c r="F86" s="34">
        <f t="shared" si="15"/>
        <v>1.380211241711606</v>
      </c>
      <c r="G86" s="34">
        <f t="shared" si="23"/>
        <v>1.7142857142857142</v>
      </c>
      <c r="H86" s="34">
        <f t="shared" si="24"/>
        <v>0.23408320603336796</v>
      </c>
      <c r="I86" s="25">
        <v>25</v>
      </c>
      <c r="J86" s="48">
        <v>26</v>
      </c>
      <c r="K86" s="25">
        <f t="shared" si="31"/>
        <v>1</v>
      </c>
      <c r="L86" s="34">
        <f t="shared" si="17"/>
        <v>1.3979400086720377</v>
      </c>
      <c r="M86" s="34">
        <f t="shared" si="18"/>
        <v>1.414973347970818</v>
      </c>
      <c r="N86" s="34">
        <f t="shared" si="25"/>
        <v>1.04</v>
      </c>
      <c r="O86" s="44">
        <f t="shared" si="26"/>
        <v>0.01703333929878026</v>
      </c>
      <c r="P86" s="44"/>
      <c r="Q86" s="50">
        <v>11.3</v>
      </c>
      <c r="R86" s="51">
        <v>10.9</v>
      </c>
      <c r="S86" s="50">
        <f t="shared" si="32"/>
        <v>-0.40000000000000036</v>
      </c>
      <c r="T86" s="34">
        <f t="shared" si="20"/>
        <v>1.0530784434834197</v>
      </c>
      <c r="U86" s="34">
        <f t="shared" si="21"/>
        <v>1.0374264979406236</v>
      </c>
      <c r="V86" s="34">
        <f t="shared" si="27"/>
        <v>0.9646017699115044</v>
      </c>
      <c r="W86" s="35">
        <f t="shared" si="28"/>
        <v>-0.015651945542796142</v>
      </c>
      <c r="X86" s="50">
        <v>0.5</v>
      </c>
      <c r="Y86" s="51">
        <v>0.5</v>
      </c>
      <c r="Z86" s="50">
        <f t="shared" si="33"/>
        <v>0</v>
      </c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</row>
    <row r="87" spans="1:37" ht="13.5">
      <c r="A87" s="25">
        <v>64</v>
      </c>
      <c r="B87" s="25">
        <v>28</v>
      </c>
      <c r="C87" s="48">
        <v>20</v>
      </c>
      <c r="D87" s="25">
        <f t="shared" si="30"/>
        <v>-8</v>
      </c>
      <c r="E87" s="34">
        <f t="shared" si="14"/>
        <v>1.4471580313422192</v>
      </c>
      <c r="F87" s="34">
        <f t="shared" si="15"/>
        <v>1.3010299956639813</v>
      </c>
      <c r="G87" s="34">
        <f t="shared" si="23"/>
        <v>0.7142857142857143</v>
      </c>
      <c r="H87" s="34">
        <f t="shared" si="24"/>
        <v>-0.14612803567823796</v>
      </c>
      <c r="I87" s="25">
        <v>61</v>
      </c>
      <c r="J87" s="48">
        <v>40</v>
      </c>
      <c r="K87" s="25">
        <f t="shared" si="31"/>
        <v>-21</v>
      </c>
      <c r="L87" s="34">
        <f t="shared" si="17"/>
        <v>1.7853298350107671</v>
      </c>
      <c r="M87" s="34">
        <f t="shared" si="18"/>
        <v>1.6020599913279623</v>
      </c>
      <c r="N87" s="34">
        <f t="shared" si="25"/>
        <v>0.6557377049180327</v>
      </c>
      <c r="O87" s="44">
        <f t="shared" si="26"/>
        <v>-0.18326984368280486</v>
      </c>
      <c r="P87" s="44"/>
      <c r="Q87" s="50">
        <v>8.6</v>
      </c>
      <c r="R87" s="51">
        <v>4.5</v>
      </c>
      <c r="S87" s="50">
        <f t="shared" si="32"/>
        <v>-4.1</v>
      </c>
      <c r="T87" s="34">
        <f t="shared" si="20"/>
        <v>0.9344984512435677</v>
      </c>
      <c r="U87" s="34">
        <f t="shared" si="21"/>
        <v>0.6532125137753437</v>
      </c>
      <c r="V87" s="34">
        <f t="shared" si="27"/>
        <v>0.5232558139534884</v>
      </c>
      <c r="W87" s="35">
        <f t="shared" si="28"/>
        <v>-0.28128593746822395</v>
      </c>
      <c r="X87" s="50">
        <v>0.6</v>
      </c>
      <c r="Y87" s="51">
        <v>0.5</v>
      </c>
      <c r="Z87" s="50">
        <f t="shared" si="33"/>
        <v>-0.09999999999999998</v>
      </c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</row>
    <row r="88" spans="1:37" ht="13.5">
      <c r="A88" s="25">
        <v>65</v>
      </c>
      <c r="B88" s="25">
        <v>25</v>
      </c>
      <c r="C88" s="48">
        <v>58</v>
      </c>
      <c r="D88" s="25">
        <f aca="true" t="shared" si="34" ref="D88:D119">C88-B88</f>
        <v>33</v>
      </c>
      <c r="E88" s="34">
        <f aca="true" t="shared" si="35" ref="E88:F142">LOG(B88)</f>
        <v>1.3979400086720377</v>
      </c>
      <c r="F88" s="34">
        <f t="shared" si="35"/>
        <v>1.7634279935629373</v>
      </c>
      <c r="G88" s="34">
        <f t="shared" si="23"/>
        <v>2.32</v>
      </c>
      <c r="H88" s="34">
        <f t="shared" si="24"/>
        <v>0.3654879848908996</v>
      </c>
      <c r="I88" s="25">
        <v>16</v>
      </c>
      <c r="J88" s="48">
        <v>29</v>
      </c>
      <c r="K88" s="25">
        <f aca="true" t="shared" si="36" ref="K88:K119">J88-I88</f>
        <v>13</v>
      </c>
      <c r="L88" s="34">
        <f aca="true" t="shared" si="37" ref="L88:M142">LOG(I88)</f>
        <v>1.2041199826559248</v>
      </c>
      <c r="M88" s="34">
        <f t="shared" si="37"/>
        <v>1.462397997898956</v>
      </c>
      <c r="N88" s="34">
        <f t="shared" si="25"/>
        <v>1.8125</v>
      </c>
      <c r="O88" s="44">
        <f t="shared" si="26"/>
        <v>0.2582780152430313</v>
      </c>
      <c r="P88" s="44"/>
      <c r="Q88" s="50">
        <v>7.5</v>
      </c>
      <c r="R88" s="51">
        <v>2.3</v>
      </c>
      <c r="S88" s="50">
        <f aca="true" t="shared" si="38" ref="S88:S119">R88-Q88</f>
        <v>-5.2</v>
      </c>
      <c r="T88" s="34">
        <f aca="true" t="shared" si="39" ref="T88:U142">LOG(Q88)</f>
        <v>0.8750612633917001</v>
      </c>
      <c r="U88" s="34">
        <f t="shared" si="39"/>
        <v>0.36172783601759284</v>
      </c>
      <c r="V88" s="34">
        <f t="shared" si="27"/>
        <v>0.30666666666666664</v>
      </c>
      <c r="W88" s="35">
        <f t="shared" si="28"/>
        <v>-0.5133334273741073</v>
      </c>
      <c r="X88" s="50">
        <v>0.7</v>
      </c>
      <c r="Y88" s="51">
        <v>0.6</v>
      </c>
      <c r="Z88" s="50">
        <f aca="true" t="shared" si="40" ref="Z88:Z119">Y88-X88</f>
        <v>-0.09999999999999998</v>
      </c>
      <c r="AA88" s="50"/>
      <c r="AC88" s="50"/>
      <c r="AD88" s="50"/>
      <c r="AE88" s="50"/>
      <c r="AF88" s="50"/>
      <c r="AG88" s="50"/>
      <c r="AH88" s="50"/>
      <c r="AI88" s="50"/>
      <c r="AJ88" s="76"/>
      <c r="AK88" s="110" t="s">
        <v>74</v>
      </c>
    </row>
    <row r="89" spans="1:37" ht="13.5">
      <c r="A89" s="25">
        <v>66</v>
      </c>
      <c r="B89" s="25">
        <v>21</v>
      </c>
      <c r="C89" s="48">
        <v>36</v>
      </c>
      <c r="D89" s="25">
        <f t="shared" si="34"/>
        <v>15</v>
      </c>
      <c r="E89" s="34">
        <f t="shared" si="35"/>
        <v>1.3222192947339193</v>
      </c>
      <c r="F89" s="34">
        <f t="shared" si="35"/>
        <v>1.5563025007672873</v>
      </c>
      <c r="G89" s="34">
        <f aca="true" t="shared" si="41" ref="G89:G142">C89/B89</f>
        <v>1.7142857142857142</v>
      </c>
      <c r="H89" s="34">
        <f aca="true" t="shared" si="42" ref="H89:H142">F89-E89</f>
        <v>0.23408320603336796</v>
      </c>
      <c r="I89" s="25">
        <v>14</v>
      </c>
      <c r="J89" s="48">
        <v>36</v>
      </c>
      <c r="K89" s="25">
        <f t="shared" si="36"/>
        <v>22</v>
      </c>
      <c r="L89" s="34">
        <f t="shared" si="37"/>
        <v>1.146128035678238</v>
      </c>
      <c r="M89" s="34">
        <f t="shared" si="37"/>
        <v>1.5563025007672873</v>
      </c>
      <c r="N89" s="34">
        <f aca="true" t="shared" si="43" ref="N89:N142">J89/I89</f>
        <v>2.5714285714285716</v>
      </c>
      <c r="O89" s="44">
        <f aca="true" t="shared" si="44" ref="O89:O142">M89-L89</f>
        <v>0.4101744650890493</v>
      </c>
      <c r="P89" s="44"/>
      <c r="Q89" s="50">
        <v>8</v>
      </c>
      <c r="R89" s="51">
        <v>14.5</v>
      </c>
      <c r="S89" s="50">
        <f t="shared" si="38"/>
        <v>6.5</v>
      </c>
      <c r="T89" s="34">
        <f t="shared" si="39"/>
        <v>0.9030899869919435</v>
      </c>
      <c r="U89" s="34">
        <f t="shared" si="39"/>
        <v>1.1613680022349748</v>
      </c>
      <c r="V89" s="34">
        <f aca="true" t="shared" si="45" ref="V89:V142">R89/Q89</f>
        <v>1.8125</v>
      </c>
      <c r="W89" s="35">
        <f aca="true" t="shared" si="46" ref="W89:W142">U89-T89</f>
        <v>0.2582780152430313</v>
      </c>
      <c r="X89" s="50">
        <v>0.3</v>
      </c>
      <c r="Y89" s="51">
        <v>0.2</v>
      </c>
      <c r="Z89" s="50">
        <f t="shared" si="40"/>
        <v>-0.09999999999999998</v>
      </c>
      <c r="AA89" s="50"/>
      <c r="AC89" s="50"/>
      <c r="AD89" s="50"/>
      <c r="AE89" s="50"/>
      <c r="AF89" s="50"/>
      <c r="AG89" s="50"/>
      <c r="AH89" s="50"/>
      <c r="AI89" s="50"/>
      <c r="AJ89" s="77" t="s">
        <v>72</v>
      </c>
      <c r="AK89" s="111">
        <f>L16</f>
        <v>0.6739508814199955</v>
      </c>
    </row>
    <row r="90" spans="1:37" ht="13.5">
      <c r="A90" s="25">
        <v>67</v>
      </c>
      <c r="B90" s="25">
        <v>14</v>
      </c>
      <c r="C90" s="48">
        <v>14</v>
      </c>
      <c r="D90" s="25">
        <f t="shared" si="34"/>
        <v>0</v>
      </c>
      <c r="E90" s="34">
        <f t="shared" si="35"/>
        <v>1.146128035678238</v>
      </c>
      <c r="F90" s="34">
        <f t="shared" si="35"/>
        <v>1.146128035678238</v>
      </c>
      <c r="G90" s="34">
        <f t="shared" si="41"/>
        <v>1</v>
      </c>
      <c r="H90" s="34">
        <f t="shared" si="42"/>
        <v>0</v>
      </c>
      <c r="I90" s="25">
        <v>6</v>
      </c>
      <c r="J90" s="48">
        <v>8</v>
      </c>
      <c r="K90" s="25">
        <f t="shared" si="36"/>
        <v>2</v>
      </c>
      <c r="L90" s="34">
        <f t="shared" si="37"/>
        <v>0.7781512503836436</v>
      </c>
      <c r="M90" s="34">
        <f t="shared" si="37"/>
        <v>0.9030899869919435</v>
      </c>
      <c r="N90" s="34">
        <f t="shared" si="43"/>
        <v>1.3333333333333333</v>
      </c>
      <c r="O90" s="44">
        <f t="shared" si="44"/>
        <v>0.1249387366082999</v>
      </c>
      <c r="P90" s="44"/>
      <c r="Q90" s="50">
        <v>7.8</v>
      </c>
      <c r="R90" s="51">
        <v>6.6</v>
      </c>
      <c r="S90" s="50">
        <f t="shared" si="38"/>
        <v>-1.2000000000000002</v>
      </c>
      <c r="T90" s="34">
        <f t="shared" si="39"/>
        <v>0.8920946026904804</v>
      </c>
      <c r="U90" s="34">
        <f t="shared" si="39"/>
        <v>0.8195439355418687</v>
      </c>
      <c r="V90" s="34">
        <f t="shared" si="45"/>
        <v>0.8461538461538461</v>
      </c>
      <c r="W90" s="35">
        <f t="shared" si="46"/>
        <v>-0.07255066714861169</v>
      </c>
      <c r="X90" s="50">
        <v>0.4</v>
      </c>
      <c r="Y90" s="51">
        <v>0.4</v>
      </c>
      <c r="Z90" s="50">
        <f t="shared" si="40"/>
        <v>0</v>
      </c>
      <c r="AA90" s="50"/>
      <c r="AC90" s="50"/>
      <c r="AD90" s="50"/>
      <c r="AE90" s="50"/>
      <c r="AF90" s="50"/>
      <c r="AG90" s="50"/>
      <c r="AH90" s="50"/>
      <c r="AI90" s="50"/>
      <c r="AJ90" s="78" t="s">
        <v>73</v>
      </c>
      <c r="AK90" s="112">
        <f>M16</f>
        <v>0.8936024117694437</v>
      </c>
    </row>
    <row r="91" spans="1:37" ht="13.5">
      <c r="A91" s="25">
        <v>68</v>
      </c>
      <c r="B91" s="25">
        <v>27</v>
      </c>
      <c r="C91" s="48">
        <v>33</v>
      </c>
      <c r="D91" s="25">
        <f t="shared" si="34"/>
        <v>6</v>
      </c>
      <c r="E91" s="34">
        <f t="shared" si="35"/>
        <v>1.4313637641589874</v>
      </c>
      <c r="F91" s="34">
        <f t="shared" si="35"/>
        <v>1.5185139398778875</v>
      </c>
      <c r="G91" s="34">
        <f t="shared" si="41"/>
        <v>1.2222222222222223</v>
      </c>
      <c r="H91" s="34">
        <f t="shared" si="42"/>
        <v>0.08715017571890016</v>
      </c>
      <c r="I91" s="25">
        <v>19</v>
      </c>
      <c r="J91" s="48">
        <v>24</v>
      </c>
      <c r="K91" s="25">
        <f t="shared" si="36"/>
        <v>5</v>
      </c>
      <c r="L91" s="34">
        <f t="shared" si="37"/>
        <v>1.2787536009528289</v>
      </c>
      <c r="M91" s="34">
        <f t="shared" si="37"/>
        <v>1.380211241711606</v>
      </c>
      <c r="N91" s="34">
        <f t="shared" si="43"/>
        <v>1.263157894736842</v>
      </c>
      <c r="O91" s="44">
        <f t="shared" si="44"/>
        <v>0.10145764075877706</v>
      </c>
      <c r="P91" s="44"/>
      <c r="Q91" s="50">
        <v>4.4</v>
      </c>
      <c r="R91" s="51">
        <v>8.1</v>
      </c>
      <c r="S91" s="50">
        <f t="shared" si="38"/>
        <v>3.6999999999999993</v>
      </c>
      <c r="T91" s="34">
        <f t="shared" si="39"/>
        <v>0.6434526764861874</v>
      </c>
      <c r="U91" s="34">
        <f t="shared" si="39"/>
        <v>0.9084850188786497</v>
      </c>
      <c r="V91" s="34">
        <f t="shared" si="45"/>
        <v>1.8409090909090906</v>
      </c>
      <c r="W91" s="35">
        <f t="shared" si="46"/>
        <v>0.2650323423924623</v>
      </c>
      <c r="X91" s="50">
        <v>0.3</v>
      </c>
      <c r="Y91" s="51">
        <v>0.4</v>
      </c>
      <c r="Z91" s="50">
        <f t="shared" si="40"/>
        <v>0.10000000000000003</v>
      </c>
      <c r="AA91" s="50"/>
      <c r="AB91" s="50"/>
      <c r="AC91" s="50"/>
      <c r="AD91" s="50"/>
      <c r="AE91" s="50"/>
      <c r="AF91" s="50"/>
      <c r="AG91" s="50"/>
      <c r="AH91" s="50"/>
      <c r="AI91" s="50"/>
      <c r="AJ91" s="79" t="s">
        <v>55</v>
      </c>
      <c r="AK91" s="109">
        <f>O16</f>
        <v>0.930665201552229</v>
      </c>
    </row>
    <row r="92" spans="1:37" ht="13.5">
      <c r="A92" s="25">
        <v>69</v>
      </c>
      <c r="B92" s="25">
        <v>23</v>
      </c>
      <c r="C92" s="48">
        <v>23</v>
      </c>
      <c r="D92" s="25">
        <f t="shared" si="34"/>
        <v>0</v>
      </c>
      <c r="E92" s="34">
        <f t="shared" si="35"/>
        <v>1.3617278360175928</v>
      </c>
      <c r="F92" s="34">
        <f t="shared" si="35"/>
        <v>1.3617278360175928</v>
      </c>
      <c r="G92" s="34">
        <f t="shared" si="41"/>
        <v>1</v>
      </c>
      <c r="H92" s="34">
        <f t="shared" si="42"/>
        <v>0</v>
      </c>
      <c r="I92" s="25">
        <v>14</v>
      </c>
      <c r="J92" s="48">
        <v>17</v>
      </c>
      <c r="K92" s="25">
        <f t="shared" si="36"/>
        <v>3</v>
      </c>
      <c r="L92" s="34">
        <f t="shared" si="37"/>
        <v>1.146128035678238</v>
      </c>
      <c r="M92" s="34">
        <f t="shared" si="37"/>
        <v>1.2304489213782739</v>
      </c>
      <c r="N92" s="34">
        <f t="shared" si="43"/>
        <v>1.2142857142857142</v>
      </c>
      <c r="O92" s="44">
        <f t="shared" si="44"/>
        <v>0.08432088570003593</v>
      </c>
      <c r="P92" s="44"/>
      <c r="Q92" s="50">
        <v>7.6</v>
      </c>
      <c r="R92" s="51">
        <v>12.1</v>
      </c>
      <c r="S92" s="50">
        <f t="shared" si="38"/>
        <v>4.5</v>
      </c>
      <c r="T92" s="34">
        <f t="shared" si="39"/>
        <v>0.8808135922807914</v>
      </c>
      <c r="U92" s="34">
        <f t="shared" si="39"/>
        <v>1.08278537031645</v>
      </c>
      <c r="V92" s="34">
        <f t="shared" si="45"/>
        <v>1.5921052631578947</v>
      </c>
      <c r="W92" s="35">
        <f t="shared" si="46"/>
        <v>0.2019717780356587</v>
      </c>
      <c r="X92" s="50">
        <v>0.3</v>
      </c>
      <c r="Y92" s="51">
        <v>0.4</v>
      </c>
      <c r="Z92" s="50">
        <f t="shared" si="40"/>
        <v>0.10000000000000003</v>
      </c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</row>
    <row r="93" spans="1:37" ht="13.5">
      <c r="A93" s="25">
        <v>70</v>
      </c>
      <c r="B93" s="25">
        <v>26</v>
      </c>
      <c r="C93" s="48">
        <v>51</v>
      </c>
      <c r="D93" s="25">
        <f t="shared" si="34"/>
        <v>25</v>
      </c>
      <c r="E93" s="34">
        <f t="shared" si="35"/>
        <v>1.414973347970818</v>
      </c>
      <c r="F93" s="34">
        <f t="shared" si="35"/>
        <v>1.7075701760979363</v>
      </c>
      <c r="G93" s="34">
        <f t="shared" si="41"/>
        <v>1.9615384615384615</v>
      </c>
      <c r="H93" s="34">
        <f t="shared" si="42"/>
        <v>0.2925968281271183</v>
      </c>
      <c r="I93" s="25">
        <v>11</v>
      </c>
      <c r="J93" s="48">
        <v>29</v>
      </c>
      <c r="K93" s="25">
        <f t="shared" si="36"/>
        <v>18</v>
      </c>
      <c r="L93" s="34">
        <f t="shared" si="37"/>
        <v>1.0413926851582251</v>
      </c>
      <c r="M93" s="34">
        <f t="shared" si="37"/>
        <v>1.462397997898956</v>
      </c>
      <c r="N93" s="34">
        <f t="shared" si="43"/>
        <v>2.6363636363636362</v>
      </c>
      <c r="O93" s="44">
        <f t="shared" si="44"/>
        <v>0.42100531274073094</v>
      </c>
      <c r="P93" s="44"/>
      <c r="Q93" s="50">
        <v>7.7</v>
      </c>
      <c r="R93" s="51">
        <v>5.9</v>
      </c>
      <c r="S93" s="50">
        <f t="shared" si="38"/>
        <v>-1.7999999999999998</v>
      </c>
      <c r="T93" s="34">
        <f t="shared" si="39"/>
        <v>0.8864907251724818</v>
      </c>
      <c r="U93" s="34">
        <f t="shared" si="39"/>
        <v>0.7708520116421442</v>
      </c>
      <c r="V93" s="34">
        <f t="shared" si="45"/>
        <v>0.7662337662337663</v>
      </c>
      <c r="W93" s="35">
        <f t="shared" si="46"/>
        <v>-0.11563871353033761</v>
      </c>
      <c r="X93" s="50">
        <v>0.2</v>
      </c>
      <c r="Y93" s="51">
        <v>0.2</v>
      </c>
      <c r="Z93" s="50">
        <f t="shared" si="40"/>
        <v>0</v>
      </c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</row>
    <row r="94" spans="1:37" ht="13.5">
      <c r="A94" s="25">
        <v>71</v>
      </c>
      <c r="B94" s="25">
        <v>32</v>
      </c>
      <c r="C94" s="48">
        <v>45</v>
      </c>
      <c r="D94" s="25">
        <f t="shared" si="34"/>
        <v>13</v>
      </c>
      <c r="E94" s="34">
        <f t="shared" si="35"/>
        <v>1.505149978319906</v>
      </c>
      <c r="F94" s="34">
        <f t="shared" si="35"/>
        <v>1.6532125137753437</v>
      </c>
      <c r="G94" s="34">
        <f t="shared" si="41"/>
        <v>1.40625</v>
      </c>
      <c r="H94" s="34">
        <f t="shared" si="42"/>
        <v>0.14806253545543768</v>
      </c>
      <c r="I94" s="25">
        <v>29</v>
      </c>
      <c r="J94" s="48">
        <v>62</v>
      </c>
      <c r="K94" s="25">
        <f t="shared" si="36"/>
        <v>33</v>
      </c>
      <c r="L94" s="34">
        <f t="shared" si="37"/>
        <v>1.462397997898956</v>
      </c>
      <c r="M94" s="34">
        <f t="shared" si="37"/>
        <v>1.792391689498254</v>
      </c>
      <c r="N94" s="34">
        <f t="shared" si="43"/>
        <v>2.1379310344827585</v>
      </c>
      <c r="O94" s="44">
        <f t="shared" si="44"/>
        <v>0.3299936915992978</v>
      </c>
      <c r="P94" s="44"/>
      <c r="Q94" s="50">
        <v>10.2</v>
      </c>
      <c r="R94" s="51">
        <v>11.3</v>
      </c>
      <c r="S94" s="50">
        <f t="shared" si="38"/>
        <v>1.1000000000000014</v>
      </c>
      <c r="T94" s="34">
        <f t="shared" si="39"/>
        <v>1.0086001717619175</v>
      </c>
      <c r="U94" s="34">
        <f t="shared" si="39"/>
        <v>1.0530784434834197</v>
      </c>
      <c r="V94" s="34">
        <f t="shared" si="45"/>
        <v>1.107843137254902</v>
      </c>
      <c r="W94" s="35">
        <f t="shared" si="46"/>
        <v>0.044478271721502205</v>
      </c>
      <c r="X94" s="50">
        <v>0.4</v>
      </c>
      <c r="Y94" s="51">
        <v>0.5</v>
      </c>
      <c r="Z94" s="50">
        <f t="shared" si="40"/>
        <v>0.09999999999999998</v>
      </c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</row>
    <row r="95" spans="1:37" ht="13.5">
      <c r="A95" s="25">
        <v>72</v>
      </c>
      <c r="B95" s="25">
        <v>27</v>
      </c>
      <c r="C95" s="48">
        <v>64</v>
      </c>
      <c r="D95" s="25">
        <f t="shared" si="34"/>
        <v>37</v>
      </c>
      <c r="E95" s="34">
        <f t="shared" si="35"/>
        <v>1.4313637641589874</v>
      </c>
      <c r="F95" s="34">
        <f t="shared" si="35"/>
        <v>1.806179973983887</v>
      </c>
      <c r="G95" s="34">
        <f t="shared" si="41"/>
        <v>2.3703703703703702</v>
      </c>
      <c r="H95" s="34">
        <f t="shared" si="42"/>
        <v>0.3748162098248997</v>
      </c>
      <c r="I95" s="25">
        <v>28</v>
      </c>
      <c r="J95" s="48">
        <v>145</v>
      </c>
      <c r="K95" s="25">
        <f t="shared" si="36"/>
        <v>117</v>
      </c>
      <c r="L95" s="34">
        <f t="shared" si="37"/>
        <v>1.4471580313422192</v>
      </c>
      <c r="M95" s="34">
        <f t="shared" si="37"/>
        <v>2.161368002234975</v>
      </c>
      <c r="N95" s="34">
        <f t="shared" si="43"/>
        <v>5.178571428571429</v>
      </c>
      <c r="O95" s="44">
        <f t="shared" si="44"/>
        <v>0.7142099708927556</v>
      </c>
      <c r="P95" s="44"/>
      <c r="Q95" s="50">
        <v>9.1</v>
      </c>
      <c r="R95" s="51">
        <v>10.7</v>
      </c>
      <c r="S95" s="50">
        <f t="shared" si="38"/>
        <v>1.5999999999999996</v>
      </c>
      <c r="T95" s="34">
        <f t="shared" si="39"/>
        <v>0.9590413923210935</v>
      </c>
      <c r="U95" s="34">
        <f t="shared" si="39"/>
        <v>1.0293837776852097</v>
      </c>
      <c r="V95" s="34">
        <f t="shared" si="45"/>
        <v>1.1758241758241759</v>
      </c>
      <c r="W95" s="35">
        <f t="shared" si="46"/>
        <v>0.07034238536411619</v>
      </c>
      <c r="X95" s="50">
        <v>0.6</v>
      </c>
      <c r="Y95" s="51">
        <v>0.4</v>
      </c>
      <c r="Z95" s="50">
        <f t="shared" si="40"/>
        <v>-0.19999999999999996</v>
      </c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</row>
    <row r="96" spans="1:37" ht="13.5">
      <c r="A96" s="25">
        <v>73</v>
      </c>
      <c r="B96" s="25">
        <v>27</v>
      </c>
      <c r="C96" s="48">
        <v>64</v>
      </c>
      <c r="D96" s="25">
        <f t="shared" si="34"/>
        <v>37</v>
      </c>
      <c r="E96" s="34">
        <f t="shared" si="35"/>
        <v>1.4313637641589874</v>
      </c>
      <c r="F96" s="34">
        <f t="shared" si="35"/>
        <v>1.806179973983887</v>
      </c>
      <c r="G96" s="34">
        <f t="shared" si="41"/>
        <v>2.3703703703703702</v>
      </c>
      <c r="H96" s="34">
        <f t="shared" si="42"/>
        <v>0.3748162098248997</v>
      </c>
      <c r="I96" s="25">
        <v>28</v>
      </c>
      <c r="J96" s="48">
        <v>145</v>
      </c>
      <c r="K96" s="25">
        <f t="shared" si="36"/>
        <v>117</v>
      </c>
      <c r="L96" s="34">
        <f t="shared" si="37"/>
        <v>1.4471580313422192</v>
      </c>
      <c r="M96" s="34">
        <f t="shared" si="37"/>
        <v>2.161368002234975</v>
      </c>
      <c r="N96" s="34">
        <f t="shared" si="43"/>
        <v>5.178571428571429</v>
      </c>
      <c r="O96" s="44">
        <f t="shared" si="44"/>
        <v>0.7142099708927556</v>
      </c>
      <c r="P96" s="44"/>
      <c r="Q96" s="50">
        <v>9.1</v>
      </c>
      <c r="R96" s="51">
        <v>10.7</v>
      </c>
      <c r="S96" s="50">
        <f t="shared" si="38"/>
        <v>1.5999999999999996</v>
      </c>
      <c r="T96" s="34">
        <f t="shared" si="39"/>
        <v>0.9590413923210935</v>
      </c>
      <c r="U96" s="34">
        <f t="shared" si="39"/>
        <v>1.0293837776852097</v>
      </c>
      <c r="V96" s="34">
        <f t="shared" si="45"/>
        <v>1.1758241758241759</v>
      </c>
      <c r="W96" s="35">
        <f t="shared" si="46"/>
        <v>0.07034238536411619</v>
      </c>
      <c r="X96" s="50">
        <v>0.6</v>
      </c>
      <c r="Y96" s="51">
        <v>0.6</v>
      </c>
      <c r="Z96" s="50">
        <f t="shared" si="40"/>
        <v>0</v>
      </c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</row>
    <row r="97" spans="1:37" ht="13.5">
      <c r="A97" s="25">
        <v>74</v>
      </c>
      <c r="B97" s="25">
        <v>35</v>
      </c>
      <c r="C97" s="48">
        <v>31</v>
      </c>
      <c r="D97" s="25">
        <f t="shared" si="34"/>
        <v>-4</v>
      </c>
      <c r="E97" s="34">
        <f t="shared" si="35"/>
        <v>1.5440680443502757</v>
      </c>
      <c r="F97" s="34">
        <f t="shared" si="35"/>
        <v>1.4913616938342726</v>
      </c>
      <c r="G97" s="34">
        <f t="shared" si="41"/>
        <v>0.8857142857142857</v>
      </c>
      <c r="H97" s="34">
        <f t="shared" si="42"/>
        <v>-0.05270635051600303</v>
      </c>
      <c r="I97" s="25">
        <v>40</v>
      </c>
      <c r="J97" s="48">
        <v>40</v>
      </c>
      <c r="K97" s="25">
        <f t="shared" si="36"/>
        <v>0</v>
      </c>
      <c r="L97" s="34">
        <f t="shared" si="37"/>
        <v>1.6020599913279623</v>
      </c>
      <c r="M97" s="34">
        <f t="shared" si="37"/>
        <v>1.6020599913279623</v>
      </c>
      <c r="N97" s="34">
        <f t="shared" si="43"/>
        <v>1</v>
      </c>
      <c r="O97" s="44">
        <f t="shared" si="44"/>
        <v>0</v>
      </c>
      <c r="P97" s="44"/>
      <c r="Q97" s="50">
        <v>7.5</v>
      </c>
      <c r="R97" s="51">
        <v>8.4</v>
      </c>
      <c r="S97" s="50">
        <f t="shared" si="38"/>
        <v>0.9000000000000004</v>
      </c>
      <c r="T97" s="34">
        <f t="shared" si="39"/>
        <v>0.8750612633917001</v>
      </c>
      <c r="U97" s="34">
        <f t="shared" si="39"/>
        <v>0.9242792860618817</v>
      </c>
      <c r="V97" s="34">
        <f t="shared" si="45"/>
        <v>1.12</v>
      </c>
      <c r="W97" s="35">
        <f t="shared" si="46"/>
        <v>0.049218022670181605</v>
      </c>
      <c r="X97" s="50">
        <v>0.6</v>
      </c>
      <c r="Y97" s="51">
        <v>0.6</v>
      </c>
      <c r="Z97" s="50">
        <f t="shared" si="40"/>
        <v>0</v>
      </c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</row>
    <row r="98" spans="1:37" ht="13.5">
      <c r="A98" s="25">
        <v>75</v>
      </c>
      <c r="B98" s="25">
        <v>28</v>
      </c>
      <c r="C98" s="48">
        <v>132</v>
      </c>
      <c r="D98" s="25">
        <f t="shared" si="34"/>
        <v>104</v>
      </c>
      <c r="E98" s="34">
        <f t="shared" si="35"/>
        <v>1.4471580313422192</v>
      </c>
      <c r="F98" s="34">
        <f t="shared" si="35"/>
        <v>2.12057393120585</v>
      </c>
      <c r="G98" s="34">
        <f t="shared" si="41"/>
        <v>4.714285714285714</v>
      </c>
      <c r="H98" s="34">
        <f t="shared" si="42"/>
        <v>0.6734158998636308</v>
      </c>
      <c r="I98" s="25">
        <v>21</v>
      </c>
      <c r="J98" s="48">
        <v>366</v>
      </c>
      <c r="K98" s="25">
        <f t="shared" si="36"/>
        <v>345</v>
      </c>
      <c r="L98" s="34">
        <f t="shared" si="37"/>
        <v>1.3222192947339193</v>
      </c>
      <c r="M98" s="34">
        <f t="shared" si="37"/>
        <v>2.5634810853944106</v>
      </c>
      <c r="N98" s="34">
        <f t="shared" si="43"/>
        <v>17.428571428571427</v>
      </c>
      <c r="O98" s="44">
        <f t="shared" si="44"/>
        <v>1.2412617906604912</v>
      </c>
      <c r="P98" s="44"/>
      <c r="Q98" s="50">
        <v>9.8</v>
      </c>
      <c r="R98" s="51">
        <v>5.5</v>
      </c>
      <c r="S98" s="50">
        <f t="shared" si="38"/>
        <v>-4.300000000000001</v>
      </c>
      <c r="T98" s="34">
        <f t="shared" si="39"/>
        <v>0.9912260756924949</v>
      </c>
      <c r="U98" s="34">
        <f t="shared" si="39"/>
        <v>0.7403626894942439</v>
      </c>
      <c r="V98" s="34">
        <f t="shared" si="45"/>
        <v>0.5612244897959183</v>
      </c>
      <c r="W98" s="35">
        <f t="shared" si="46"/>
        <v>-0.250863386198251</v>
      </c>
      <c r="X98" s="50">
        <v>0.3</v>
      </c>
      <c r="Y98" s="51">
        <v>0.4</v>
      </c>
      <c r="Z98" s="50">
        <f t="shared" si="40"/>
        <v>0.10000000000000003</v>
      </c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</row>
    <row r="99" spans="1:37" ht="13.5">
      <c r="A99" s="25">
        <v>76</v>
      </c>
      <c r="B99" s="25">
        <v>24</v>
      </c>
      <c r="C99" s="48">
        <v>74</v>
      </c>
      <c r="D99" s="25">
        <f t="shared" si="34"/>
        <v>50</v>
      </c>
      <c r="E99" s="34">
        <f t="shared" si="35"/>
        <v>1.380211241711606</v>
      </c>
      <c r="F99" s="34">
        <f t="shared" si="35"/>
        <v>1.8692317197309762</v>
      </c>
      <c r="G99" s="34">
        <f t="shared" si="41"/>
        <v>3.0833333333333335</v>
      </c>
      <c r="H99" s="34">
        <f t="shared" si="42"/>
        <v>0.4890204780193703</v>
      </c>
      <c r="I99" s="25">
        <v>75</v>
      </c>
      <c r="J99" s="48">
        <v>218</v>
      </c>
      <c r="K99" s="25">
        <f t="shared" si="36"/>
        <v>143</v>
      </c>
      <c r="L99" s="34">
        <f t="shared" si="37"/>
        <v>1.8750612633917</v>
      </c>
      <c r="M99" s="34">
        <f t="shared" si="37"/>
        <v>2.3384564936046046</v>
      </c>
      <c r="N99" s="34">
        <f t="shared" si="43"/>
        <v>2.9066666666666667</v>
      </c>
      <c r="O99" s="44">
        <f t="shared" si="44"/>
        <v>0.4633952302129045</v>
      </c>
      <c r="P99" s="44"/>
      <c r="Q99" s="50">
        <v>7.3</v>
      </c>
      <c r="R99" s="51">
        <v>7.1</v>
      </c>
      <c r="S99" s="50">
        <f t="shared" si="38"/>
        <v>-0.20000000000000018</v>
      </c>
      <c r="T99" s="34">
        <f t="shared" si="39"/>
        <v>0.8633228601204559</v>
      </c>
      <c r="U99" s="34">
        <f t="shared" si="39"/>
        <v>0.8512583487190752</v>
      </c>
      <c r="V99" s="34">
        <f t="shared" si="45"/>
        <v>0.9726027397260274</v>
      </c>
      <c r="W99" s="35">
        <f t="shared" si="46"/>
        <v>-0.012064511401380651</v>
      </c>
      <c r="X99" s="50">
        <v>0.3</v>
      </c>
      <c r="Y99" s="51">
        <v>0.3</v>
      </c>
      <c r="Z99" s="50">
        <f t="shared" si="40"/>
        <v>0</v>
      </c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</row>
    <row r="100" spans="1:37" ht="13.5">
      <c r="A100" s="25">
        <v>77</v>
      </c>
      <c r="B100" s="25">
        <v>13</v>
      </c>
      <c r="C100" s="48">
        <v>79</v>
      </c>
      <c r="D100" s="25">
        <f t="shared" si="34"/>
        <v>66</v>
      </c>
      <c r="E100" s="34">
        <f t="shared" si="35"/>
        <v>1.1139433523068367</v>
      </c>
      <c r="F100" s="34">
        <f t="shared" si="35"/>
        <v>1.8976270912904414</v>
      </c>
      <c r="G100" s="34">
        <f t="shared" si="41"/>
        <v>6.076923076923077</v>
      </c>
      <c r="H100" s="34">
        <f t="shared" si="42"/>
        <v>0.7836837389836047</v>
      </c>
      <c r="I100" s="25">
        <v>14</v>
      </c>
      <c r="J100" s="48">
        <v>173</v>
      </c>
      <c r="K100" s="25">
        <f t="shared" si="36"/>
        <v>159</v>
      </c>
      <c r="L100" s="34">
        <f t="shared" si="37"/>
        <v>1.146128035678238</v>
      </c>
      <c r="M100" s="34">
        <f t="shared" si="37"/>
        <v>2.2380461031287955</v>
      </c>
      <c r="N100" s="34">
        <f t="shared" si="43"/>
        <v>12.357142857142858</v>
      </c>
      <c r="O100" s="44">
        <f t="shared" si="44"/>
        <v>1.0919180674505575</v>
      </c>
      <c r="P100" s="44"/>
      <c r="Q100" s="50">
        <v>13.2</v>
      </c>
      <c r="R100" s="51">
        <v>10.4</v>
      </c>
      <c r="S100" s="50">
        <f t="shared" si="38"/>
        <v>-2.799999999999999</v>
      </c>
      <c r="T100" s="34">
        <f t="shared" si="39"/>
        <v>1.1205739312058498</v>
      </c>
      <c r="U100" s="34">
        <f t="shared" si="39"/>
        <v>1.0170333392987803</v>
      </c>
      <c r="V100" s="34">
        <f t="shared" si="45"/>
        <v>0.787878787878788</v>
      </c>
      <c r="W100" s="35">
        <f t="shared" si="46"/>
        <v>-0.10354059190706955</v>
      </c>
      <c r="X100" s="50">
        <v>0.6</v>
      </c>
      <c r="Y100" s="51">
        <v>0.6</v>
      </c>
      <c r="Z100" s="50">
        <f t="shared" si="40"/>
        <v>0</v>
      </c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</row>
    <row r="101" spans="1:37" ht="13.5">
      <c r="A101" s="25">
        <v>78</v>
      </c>
      <c r="B101" s="25">
        <v>30</v>
      </c>
      <c r="C101" s="48">
        <v>69</v>
      </c>
      <c r="D101" s="25">
        <f t="shared" si="34"/>
        <v>39</v>
      </c>
      <c r="E101" s="34">
        <f t="shared" si="35"/>
        <v>1.4771212547196624</v>
      </c>
      <c r="F101" s="34">
        <f t="shared" si="35"/>
        <v>1.8388490907372552</v>
      </c>
      <c r="G101" s="34">
        <f t="shared" si="41"/>
        <v>2.3</v>
      </c>
      <c r="H101" s="34">
        <f t="shared" si="42"/>
        <v>0.36172783601759284</v>
      </c>
      <c r="I101" s="25">
        <v>68</v>
      </c>
      <c r="J101" s="48">
        <v>121</v>
      </c>
      <c r="K101" s="25">
        <f t="shared" si="36"/>
        <v>53</v>
      </c>
      <c r="L101" s="34">
        <f t="shared" si="37"/>
        <v>1.8325089127062364</v>
      </c>
      <c r="M101" s="34">
        <f t="shared" si="37"/>
        <v>2.0827853703164503</v>
      </c>
      <c r="N101" s="34">
        <f t="shared" si="43"/>
        <v>1.7794117647058822</v>
      </c>
      <c r="O101" s="44">
        <f t="shared" si="44"/>
        <v>0.2502764576102139</v>
      </c>
      <c r="P101" s="44"/>
      <c r="Q101" s="50">
        <v>10.4</v>
      </c>
      <c r="R101" s="51">
        <v>14</v>
      </c>
      <c r="S101" s="50">
        <f t="shared" si="38"/>
        <v>3.5999999999999996</v>
      </c>
      <c r="T101" s="34">
        <f t="shared" si="39"/>
        <v>1.0170333392987803</v>
      </c>
      <c r="U101" s="34">
        <f t="shared" si="39"/>
        <v>1.146128035678238</v>
      </c>
      <c r="V101" s="34">
        <f t="shared" si="45"/>
        <v>1.346153846153846</v>
      </c>
      <c r="W101" s="35">
        <f t="shared" si="46"/>
        <v>0.1290946963794577</v>
      </c>
      <c r="X101" s="50">
        <v>0.8</v>
      </c>
      <c r="Y101" s="51">
        <v>0.7</v>
      </c>
      <c r="Z101" s="50">
        <f t="shared" si="40"/>
        <v>-0.10000000000000009</v>
      </c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</row>
    <row r="102" spans="1:37" ht="13.5">
      <c r="A102" s="25">
        <v>79</v>
      </c>
      <c r="B102" s="25">
        <v>15</v>
      </c>
      <c r="C102" s="48">
        <v>60</v>
      </c>
      <c r="D102" s="25">
        <f t="shared" si="34"/>
        <v>45</v>
      </c>
      <c r="E102" s="34">
        <f t="shared" si="35"/>
        <v>1.1760912590556813</v>
      </c>
      <c r="F102" s="34">
        <f t="shared" si="35"/>
        <v>1.7781512503836436</v>
      </c>
      <c r="G102" s="34">
        <f t="shared" si="41"/>
        <v>4</v>
      </c>
      <c r="H102" s="34">
        <f t="shared" si="42"/>
        <v>0.6020599913279623</v>
      </c>
      <c r="I102" s="25">
        <v>30</v>
      </c>
      <c r="J102" s="48">
        <v>108</v>
      </c>
      <c r="K102" s="25">
        <f t="shared" si="36"/>
        <v>78</v>
      </c>
      <c r="L102" s="34">
        <f t="shared" si="37"/>
        <v>1.4771212547196624</v>
      </c>
      <c r="M102" s="34">
        <f t="shared" si="37"/>
        <v>2.03342375548695</v>
      </c>
      <c r="N102" s="34">
        <f t="shared" si="43"/>
        <v>3.6</v>
      </c>
      <c r="O102" s="44">
        <f t="shared" si="44"/>
        <v>0.5563025007672875</v>
      </c>
      <c r="P102" s="44"/>
      <c r="Q102" s="50">
        <v>9.6</v>
      </c>
      <c r="R102" s="51">
        <v>9.8</v>
      </c>
      <c r="S102" s="50">
        <f t="shared" si="38"/>
        <v>0.20000000000000107</v>
      </c>
      <c r="T102" s="34">
        <f t="shared" si="39"/>
        <v>0.9822712330395684</v>
      </c>
      <c r="U102" s="34">
        <f t="shared" si="39"/>
        <v>0.9912260756924949</v>
      </c>
      <c r="V102" s="34">
        <f t="shared" si="45"/>
        <v>1.0208333333333335</v>
      </c>
      <c r="W102" s="35">
        <f t="shared" si="46"/>
        <v>0.008954842652926454</v>
      </c>
      <c r="X102" s="50">
        <v>0.7</v>
      </c>
      <c r="Y102" s="51">
        <v>0.7</v>
      </c>
      <c r="Z102" s="50">
        <f t="shared" si="40"/>
        <v>0</v>
      </c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</row>
    <row r="103" spans="1:37" ht="13.5">
      <c r="A103" s="25">
        <v>80</v>
      </c>
      <c r="B103" s="25">
        <v>35</v>
      </c>
      <c r="C103" s="48">
        <v>152</v>
      </c>
      <c r="D103" s="25">
        <f t="shared" si="34"/>
        <v>117</v>
      </c>
      <c r="E103" s="34">
        <f t="shared" si="35"/>
        <v>1.5440680443502757</v>
      </c>
      <c r="F103" s="34">
        <f t="shared" si="35"/>
        <v>2.1818435879447726</v>
      </c>
      <c r="G103" s="34">
        <f t="shared" si="41"/>
        <v>4.3428571428571425</v>
      </c>
      <c r="H103" s="34">
        <f t="shared" si="42"/>
        <v>0.637775543594497</v>
      </c>
      <c r="I103" s="25">
        <v>34</v>
      </c>
      <c r="J103" s="48">
        <v>415</v>
      </c>
      <c r="K103" s="25">
        <f t="shared" si="36"/>
        <v>381</v>
      </c>
      <c r="L103" s="34">
        <f t="shared" si="37"/>
        <v>1.5314789170422551</v>
      </c>
      <c r="M103" s="34">
        <f t="shared" si="37"/>
        <v>2.6180480967120925</v>
      </c>
      <c r="N103" s="34">
        <f t="shared" si="43"/>
        <v>12.205882352941176</v>
      </c>
      <c r="O103" s="44">
        <f t="shared" si="44"/>
        <v>1.0865691796698373</v>
      </c>
      <c r="P103" s="44"/>
      <c r="Q103" s="50">
        <v>14.1</v>
      </c>
      <c r="R103" s="51">
        <v>7.4</v>
      </c>
      <c r="S103" s="50">
        <f t="shared" si="38"/>
        <v>-6.699999999999999</v>
      </c>
      <c r="T103" s="34">
        <f t="shared" si="39"/>
        <v>1.14921911265538</v>
      </c>
      <c r="U103" s="34">
        <f t="shared" si="39"/>
        <v>0.8692317197309762</v>
      </c>
      <c r="V103" s="34">
        <f t="shared" si="45"/>
        <v>0.5248226950354611</v>
      </c>
      <c r="W103" s="35">
        <f t="shared" si="46"/>
        <v>-0.27998739292440367</v>
      </c>
      <c r="X103" s="50">
        <v>0.4</v>
      </c>
      <c r="Y103" s="51">
        <v>0.4</v>
      </c>
      <c r="Z103" s="50">
        <f t="shared" si="40"/>
        <v>0</v>
      </c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</row>
    <row r="104" spans="1:37" ht="13.5">
      <c r="A104" s="25">
        <v>81</v>
      </c>
      <c r="B104" s="25">
        <v>34</v>
      </c>
      <c r="C104" s="48">
        <v>64</v>
      </c>
      <c r="D104" s="25">
        <f t="shared" si="34"/>
        <v>30</v>
      </c>
      <c r="E104" s="34">
        <f t="shared" si="35"/>
        <v>1.5314789170422551</v>
      </c>
      <c r="F104" s="34">
        <f t="shared" si="35"/>
        <v>1.806179973983887</v>
      </c>
      <c r="G104" s="34">
        <f t="shared" si="41"/>
        <v>1.8823529411764706</v>
      </c>
      <c r="H104" s="34">
        <f t="shared" si="42"/>
        <v>0.27470105694163194</v>
      </c>
      <c r="I104" s="25">
        <v>96</v>
      </c>
      <c r="J104" s="48">
        <v>188</v>
      </c>
      <c r="K104" s="25">
        <f t="shared" si="36"/>
        <v>92</v>
      </c>
      <c r="L104" s="34">
        <f t="shared" si="37"/>
        <v>1.9822712330395684</v>
      </c>
      <c r="M104" s="34">
        <f t="shared" si="37"/>
        <v>2.27415784926368</v>
      </c>
      <c r="N104" s="34">
        <f t="shared" si="43"/>
        <v>1.9583333333333333</v>
      </c>
      <c r="O104" s="44">
        <f t="shared" si="44"/>
        <v>0.2918866162241116</v>
      </c>
      <c r="P104" s="44"/>
      <c r="Q104" s="50">
        <v>8.7</v>
      </c>
      <c r="R104" s="51">
        <v>6</v>
      </c>
      <c r="S104" s="50">
        <f t="shared" si="38"/>
        <v>-2.6999999999999993</v>
      </c>
      <c r="T104" s="34">
        <f t="shared" si="39"/>
        <v>0.9395192526186185</v>
      </c>
      <c r="U104" s="34">
        <f t="shared" si="39"/>
        <v>0.7781512503836436</v>
      </c>
      <c r="V104" s="34">
        <f t="shared" si="45"/>
        <v>0.6896551724137931</v>
      </c>
      <c r="W104" s="35">
        <f t="shared" si="46"/>
        <v>-0.16136800223497483</v>
      </c>
      <c r="X104" s="50">
        <v>0.4</v>
      </c>
      <c r="Y104" s="51">
        <v>0.4</v>
      </c>
      <c r="Z104" s="50">
        <f t="shared" si="40"/>
        <v>0</v>
      </c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</row>
    <row r="105" spans="1:37" ht="13.5">
      <c r="A105" s="25">
        <v>82</v>
      </c>
      <c r="B105" s="25">
        <v>15</v>
      </c>
      <c r="C105" s="48">
        <v>37</v>
      </c>
      <c r="D105" s="25">
        <f t="shared" si="34"/>
        <v>22</v>
      </c>
      <c r="E105" s="34">
        <f t="shared" si="35"/>
        <v>1.1760912590556813</v>
      </c>
      <c r="F105" s="34">
        <f t="shared" si="35"/>
        <v>1.568201724066995</v>
      </c>
      <c r="G105" s="34">
        <f t="shared" si="41"/>
        <v>2.466666666666667</v>
      </c>
      <c r="H105" s="34">
        <f t="shared" si="42"/>
        <v>0.39211046501131364</v>
      </c>
      <c r="I105" s="25">
        <v>15</v>
      </c>
      <c r="J105" s="48">
        <v>51</v>
      </c>
      <c r="K105" s="25">
        <f t="shared" si="36"/>
        <v>36</v>
      </c>
      <c r="L105" s="34">
        <f t="shared" si="37"/>
        <v>1.1760912590556813</v>
      </c>
      <c r="M105" s="34">
        <f t="shared" si="37"/>
        <v>1.7075701760979363</v>
      </c>
      <c r="N105" s="34">
        <f t="shared" si="43"/>
        <v>3.4</v>
      </c>
      <c r="O105" s="44">
        <f t="shared" si="44"/>
        <v>0.5314789170422549</v>
      </c>
      <c r="P105" s="44"/>
      <c r="Q105" s="50">
        <v>10</v>
      </c>
      <c r="R105" s="51">
        <v>8.6</v>
      </c>
      <c r="S105" s="50">
        <f t="shared" si="38"/>
        <v>-1.4000000000000004</v>
      </c>
      <c r="T105" s="34">
        <f t="shared" si="39"/>
        <v>1</v>
      </c>
      <c r="U105" s="34">
        <f t="shared" si="39"/>
        <v>0.9344984512435677</v>
      </c>
      <c r="V105" s="34">
        <f t="shared" si="45"/>
        <v>0.86</v>
      </c>
      <c r="W105" s="35">
        <f t="shared" si="46"/>
        <v>-0.06550154875643233</v>
      </c>
      <c r="X105" s="50">
        <v>0.7</v>
      </c>
      <c r="Y105" s="51">
        <v>0.6</v>
      </c>
      <c r="Z105" s="50">
        <f t="shared" si="40"/>
        <v>-0.09999999999999998</v>
      </c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</row>
    <row r="106" spans="1:37" ht="13.5">
      <c r="A106" s="25">
        <v>83</v>
      </c>
      <c r="B106" s="25">
        <v>28</v>
      </c>
      <c r="C106" s="48">
        <v>114</v>
      </c>
      <c r="D106" s="25">
        <f t="shared" si="34"/>
        <v>86</v>
      </c>
      <c r="E106" s="34">
        <f t="shared" si="35"/>
        <v>1.4471580313422192</v>
      </c>
      <c r="F106" s="34">
        <f t="shared" si="35"/>
        <v>2.0569048513364727</v>
      </c>
      <c r="G106" s="34">
        <f t="shared" si="41"/>
        <v>4.071428571428571</v>
      </c>
      <c r="H106" s="34">
        <f t="shared" si="42"/>
        <v>0.6097468199942535</v>
      </c>
      <c r="I106" s="25">
        <v>20</v>
      </c>
      <c r="J106" s="48">
        <v>359</v>
      </c>
      <c r="K106" s="25">
        <f t="shared" si="36"/>
        <v>339</v>
      </c>
      <c r="L106" s="34">
        <f t="shared" si="37"/>
        <v>1.3010299956639813</v>
      </c>
      <c r="M106" s="34">
        <f t="shared" si="37"/>
        <v>2.5550944485783194</v>
      </c>
      <c r="N106" s="34">
        <f t="shared" si="43"/>
        <v>17.95</v>
      </c>
      <c r="O106" s="44">
        <f t="shared" si="44"/>
        <v>1.254064452914338</v>
      </c>
      <c r="P106" s="44"/>
      <c r="Q106" s="50">
        <v>10.6</v>
      </c>
      <c r="R106" s="51">
        <v>6.1</v>
      </c>
      <c r="S106" s="50">
        <f t="shared" si="38"/>
        <v>-4.5</v>
      </c>
      <c r="T106" s="34">
        <f t="shared" si="39"/>
        <v>1.0253058652647702</v>
      </c>
      <c r="U106" s="34">
        <f t="shared" si="39"/>
        <v>0.785329835010767</v>
      </c>
      <c r="V106" s="34">
        <f t="shared" si="45"/>
        <v>0.5754716981132075</v>
      </c>
      <c r="W106" s="35">
        <f t="shared" si="46"/>
        <v>-0.23997603025400316</v>
      </c>
      <c r="X106" s="50">
        <v>0.4</v>
      </c>
      <c r="Y106" s="51">
        <v>0.5</v>
      </c>
      <c r="Z106" s="50">
        <f t="shared" si="40"/>
        <v>0.09999999999999998</v>
      </c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</row>
    <row r="107" spans="1:37" ht="13.5">
      <c r="A107" s="25">
        <v>84</v>
      </c>
      <c r="B107" s="25">
        <v>20</v>
      </c>
      <c r="C107" s="48">
        <v>96</v>
      </c>
      <c r="D107" s="25">
        <f t="shared" si="34"/>
        <v>76</v>
      </c>
      <c r="E107" s="34">
        <f t="shared" si="35"/>
        <v>1.3010299956639813</v>
      </c>
      <c r="F107" s="34">
        <f t="shared" si="35"/>
        <v>1.9822712330395684</v>
      </c>
      <c r="G107" s="34">
        <f t="shared" si="41"/>
        <v>4.8</v>
      </c>
      <c r="H107" s="34">
        <f t="shared" si="42"/>
        <v>0.6812412373755872</v>
      </c>
      <c r="I107" s="25">
        <v>36</v>
      </c>
      <c r="J107" s="48">
        <v>166</v>
      </c>
      <c r="K107" s="25">
        <f t="shared" si="36"/>
        <v>130</v>
      </c>
      <c r="L107" s="34">
        <f t="shared" si="37"/>
        <v>1.5563025007672873</v>
      </c>
      <c r="M107" s="34">
        <f t="shared" si="37"/>
        <v>2.220108088040055</v>
      </c>
      <c r="N107" s="34">
        <f t="shared" si="43"/>
        <v>4.611111111111111</v>
      </c>
      <c r="O107" s="44">
        <f t="shared" si="44"/>
        <v>0.6638055872727677</v>
      </c>
      <c r="P107" s="44"/>
      <c r="Q107" s="50">
        <v>7.9</v>
      </c>
      <c r="R107" s="51">
        <v>5.4</v>
      </c>
      <c r="S107" s="50">
        <f t="shared" si="38"/>
        <v>-2.5</v>
      </c>
      <c r="T107" s="34">
        <f t="shared" si="39"/>
        <v>0.8976270912904415</v>
      </c>
      <c r="U107" s="34">
        <f t="shared" si="39"/>
        <v>0.7323937598229685</v>
      </c>
      <c r="V107" s="34">
        <f t="shared" si="45"/>
        <v>0.6835443037974683</v>
      </c>
      <c r="W107" s="35">
        <f t="shared" si="46"/>
        <v>-0.165233331467473</v>
      </c>
      <c r="X107" s="50">
        <v>0.4</v>
      </c>
      <c r="Y107" s="51">
        <v>0.4</v>
      </c>
      <c r="Z107" s="50">
        <f t="shared" si="40"/>
        <v>0</v>
      </c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</row>
    <row r="108" spans="1:37" ht="13.5">
      <c r="A108" s="25">
        <v>85</v>
      </c>
      <c r="B108" s="25">
        <v>18</v>
      </c>
      <c r="C108" s="48">
        <v>77</v>
      </c>
      <c r="D108" s="25">
        <f t="shared" si="34"/>
        <v>59</v>
      </c>
      <c r="E108" s="34">
        <f t="shared" si="35"/>
        <v>1.255272505103306</v>
      </c>
      <c r="F108" s="34">
        <f t="shared" si="35"/>
        <v>1.8864907251724818</v>
      </c>
      <c r="G108" s="34">
        <f t="shared" si="41"/>
        <v>4.277777777777778</v>
      </c>
      <c r="H108" s="34">
        <f t="shared" si="42"/>
        <v>0.6312182200691758</v>
      </c>
      <c r="I108" s="25">
        <v>14</v>
      </c>
      <c r="J108" s="48">
        <v>198</v>
      </c>
      <c r="K108" s="25">
        <f t="shared" si="36"/>
        <v>184</v>
      </c>
      <c r="L108" s="34">
        <f t="shared" si="37"/>
        <v>1.146128035678238</v>
      </c>
      <c r="M108" s="34">
        <f t="shared" si="37"/>
        <v>2.296665190261531</v>
      </c>
      <c r="N108" s="34">
        <f t="shared" si="43"/>
        <v>14.142857142857142</v>
      </c>
      <c r="O108" s="44">
        <f t="shared" si="44"/>
        <v>1.150537154583293</v>
      </c>
      <c r="P108" s="44"/>
      <c r="Q108" s="50">
        <v>10.4</v>
      </c>
      <c r="R108" s="51">
        <v>4.6</v>
      </c>
      <c r="S108" s="50">
        <f t="shared" si="38"/>
        <v>-5.800000000000001</v>
      </c>
      <c r="T108" s="34">
        <f t="shared" si="39"/>
        <v>1.0170333392987803</v>
      </c>
      <c r="U108" s="34">
        <f t="shared" si="39"/>
        <v>0.6627578316815741</v>
      </c>
      <c r="V108" s="34">
        <f t="shared" si="45"/>
        <v>0.44230769230769224</v>
      </c>
      <c r="W108" s="35">
        <f t="shared" si="46"/>
        <v>-0.35427550761720616</v>
      </c>
      <c r="X108" s="50">
        <v>0.3</v>
      </c>
      <c r="Y108" s="51">
        <v>0.4</v>
      </c>
      <c r="Z108" s="50">
        <f t="shared" si="40"/>
        <v>0.10000000000000003</v>
      </c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</row>
    <row r="109" spans="1:37" ht="13.5">
      <c r="A109" s="25">
        <v>86</v>
      </c>
      <c r="B109" s="25">
        <v>25</v>
      </c>
      <c r="C109" s="48">
        <v>55</v>
      </c>
      <c r="D109" s="25">
        <f t="shared" si="34"/>
        <v>30</v>
      </c>
      <c r="E109" s="34">
        <f t="shared" si="35"/>
        <v>1.3979400086720377</v>
      </c>
      <c r="F109" s="34">
        <f t="shared" si="35"/>
        <v>1.7403626894942439</v>
      </c>
      <c r="G109" s="34">
        <f t="shared" si="41"/>
        <v>2.2</v>
      </c>
      <c r="H109" s="34">
        <f t="shared" si="42"/>
        <v>0.34242268082220617</v>
      </c>
      <c r="I109" s="25">
        <v>53</v>
      </c>
      <c r="J109" s="48">
        <v>115</v>
      </c>
      <c r="K109" s="25">
        <f t="shared" si="36"/>
        <v>62</v>
      </c>
      <c r="L109" s="34">
        <f t="shared" si="37"/>
        <v>1.724275869600789</v>
      </c>
      <c r="M109" s="34">
        <f t="shared" si="37"/>
        <v>2.060697840353612</v>
      </c>
      <c r="N109" s="34">
        <f t="shared" si="43"/>
        <v>2.169811320754717</v>
      </c>
      <c r="O109" s="44">
        <f t="shared" si="44"/>
        <v>0.3364219707528229</v>
      </c>
      <c r="P109" s="44"/>
      <c r="Q109" s="50">
        <v>12</v>
      </c>
      <c r="R109" s="51">
        <v>4.5</v>
      </c>
      <c r="S109" s="50">
        <f t="shared" si="38"/>
        <v>-7.5</v>
      </c>
      <c r="T109" s="34">
        <f t="shared" si="39"/>
        <v>1.0791812460476249</v>
      </c>
      <c r="U109" s="34">
        <f t="shared" si="39"/>
        <v>0.6532125137753437</v>
      </c>
      <c r="V109" s="34">
        <f t="shared" si="45"/>
        <v>0.375</v>
      </c>
      <c r="W109" s="35">
        <f t="shared" si="46"/>
        <v>-0.42596873227228116</v>
      </c>
      <c r="X109" s="50">
        <v>0.4</v>
      </c>
      <c r="Y109" s="51">
        <v>0.4</v>
      </c>
      <c r="Z109" s="50">
        <f t="shared" si="40"/>
        <v>0</v>
      </c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</row>
    <row r="110" spans="1:37" ht="13.5">
      <c r="A110" s="25">
        <v>87</v>
      </c>
      <c r="B110" s="25">
        <v>32</v>
      </c>
      <c r="C110" s="48">
        <v>126</v>
      </c>
      <c r="D110" s="25">
        <f t="shared" si="34"/>
        <v>94</v>
      </c>
      <c r="E110" s="34">
        <f t="shared" si="35"/>
        <v>1.505149978319906</v>
      </c>
      <c r="F110" s="34">
        <f t="shared" si="35"/>
        <v>2.100370545117563</v>
      </c>
      <c r="G110" s="34">
        <f t="shared" si="41"/>
        <v>3.9375</v>
      </c>
      <c r="H110" s="34">
        <f t="shared" si="42"/>
        <v>0.5952205667976569</v>
      </c>
      <c r="I110" s="25">
        <v>40</v>
      </c>
      <c r="J110" s="48">
        <v>187</v>
      </c>
      <c r="K110" s="25">
        <f t="shared" si="36"/>
        <v>147</v>
      </c>
      <c r="L110" s="34">
        <f t="shared" si="37"/>
        <v>1.6020599913279623</v>
      </c>
      <c r="M110" s="34">
        <f t="shared" si="37"/>
        <v>2.271841606536499</v>
      </c>
      <c r="N110" s="34">
        <f t="shared" si="43"/>
        <v>4.675</v>
      </c>
      <c r="O110" s="44">
        <f t="shared" si="44"/>
        <v>0.6697816152085367</v>
      </c>
      <c r="P110" s="44"/>
      <c r="Q110" s="50">
        <v>10.3</v>
      </c>
      <c r="R110" s="51">
        <v>6.4</v>
      </c>
      <c r="S110" s="50">
        <f t="shared" si="38"/>
        <v>-3.9000000000000004</v>
      </c>
      <c r="T110" s="34">
        <f t="shared" si="39"/>
        <v>1.0128372247051722</v>
      </c>
      <c r="U110" s="34">
        <f t="shared" si="39"/>
        <v>0.8061799739838872</v>
      </c>
      <c r="V110" s="34">
        <f t="shared" si="45"/>
        <v>0.6213592233009708</v>
      </c>
      <c r="W110" s="35">
        <f t="shared" si="46"/>
        <v>-0.20665725072128505</v>
      </c>
      <c r="X110" s="50">
        <v>0.4</v>
      </c>
      <c r="Y110" s="51">
        <v>0.5</v>
      </c>
      <c r="Z110" s="50">
        <f t="shared" si="40"/>
        <v>0.09999999999999998</v>
      </c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</row>
    <row r="111" spans="1:37" ht="13.5">
      <c r="A111" s="25">
        <v>88</v>
      </c>
      <c r="B111" s="25">
        <v>46</v>
      </c>
      <c r="C111" s="48">
        <v>75</v>
      </c>
      <c r="D111" s="25">
        <f t="shared" si="34"/>
        <v>29</v>
      </c>
      <c r="E111" s="34">
        <f t="shared" si="35"/>
        <v>1.662757831681574</v>
      </c>
      <c r="F111" s="34">
        <f t="shared" si="35"/>
        <v>1.8750612633917</v>
      </c>
      <c r="G111" s="34">
        <f t="shared" si="41"/>
        <v>1.6304347826086956</v>
      </c>
      <c r="H111" s="34">
        <f t="shared" si="42"/>
        <v>0.212303431710126</v>
      </c>
      <c r="I111" s="25">
        <v>91</v>
      </c>
      <c r="J111" s="48">
        <v>138</v>
      </c>
      <c r="K111" s="25">
        <f t="shared" si="36"/>
        <v>47</v>
      </c>
      <c r="L111" s="34">
        <f t="shared" si="37"/>
        <v>1.9590413923210936</v>
      </c>
      <c r="M111" s="34">
        <f t="shared" si="37"/>
        <v>2.1398790864012365</v>
      </c>
      <c r="N111" s="34">
        <f t="shared" si="43"/>
        <v>1.5164835164835164</v>
      </c>
      <c r="O111" s="44">
        <f t="shared" si="44"/>
        <v>0.18083769408014283</v>
      </c>
      <c r="P111" s="44"/>
      <c r="Q111" s="50">
        <v>10.1</v>
      </c>
      <c r="R111" s="51">
        <v>8.4</v>
      </c>
      <c r="S111" s="50">
        <f t="shared" si="38"/>
        <v>-1.6999999999999993</v>
      </c>
      <c r="T111" s="34">
        <f t="shared" si="39"/>
        <v>1.0043213737826426</v>
      </c>
      <c r="U111" s="34">
        <f t="shared" si="39"/>
        <v>0.9242792860618817</v>
      </c>
      <c r="V111" s="34">
        <f t="shared" si="45"/>
        <v>0.8316831683168318</v>
      </c>
      <c r="W111" s="35">
        <f t="shared" si="46"/>
        <v>-0.08004208772076093</v>
      </c>
      <c r="X111" s="50">
        <v>0.4</v>
      </c>
      <c r="Y111" s="51">
        <v>0.5</v>
      </c>
      <c r="Z111" s="50">
        <f t="shared" si="40"/>
        <v>0.09999999999999998</v>
      </c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</row>
    <row r="112" spans="1:37" ht="13.5">
      <c r="A112" s="25">
        <v>89</v>
      </c>
      <c r="B112" s="25">
        <v>18</v>
      </c>
      <c r="C112" s="48">
        <v>33</v>
      </c>
      <c r="D112" s="25">
        <f t="shared" si="34"/>
        <v>15</v>
      </c>
      <c r="E112" s="34">
        <f t="shared" si="35"/>
        <v>1.255272505103306</v>
      </c>
      <c r="F112" s="34">
        <f t="shared" si="35"/>
        <v>1.5185139398778875</v>
      </c>
      <c r="G112" s="34">
        <f t="shared" si="41"/>
        <v>1.8333333333333333</v>
      </c>
      <c r="H112" s="34">
        <f t="shared" si="42"/>
        <v>0.2632414347745815</v>
      </c>
      <c r="I112" s="25">
        <v>52</v>
      </c>
      <c r="J112" s="48">
        <v>52</v>
      </c>
      <c r="K112" s="25">
        <f t="shared" si="36"/>
        <v>0</v>
      </c>
      <c r="L112" s="34">
        <f t="shared" si="37"/>
        <v>1.7160033436347992</v>
      </c>
      <c r="M112" s="34">
        <f t="shared" si="37"/>
        <v>1.7160033436347992</v>
      </c>
      <c r="N112" s="34">
        <f t="shared" si="43"/>
        <v>1</v>
      </c>
      <c r="O112" s="44">
        <f t="shared" si="44"/>
        <v>0</v>
      </c>
      <c r="P112" s="44"/>
      <c r="Q112" s="50">
        <v>12.1</v>
      </c>
      <c r="R112" s="51">
        <v>5.8</v>
      </c>
      <c r="S112" s="50">
        <f t="shared" si="38"/>
        <v>-6.3</v>
      </c>
      <c r="T112" s="34">
        <f t="shared" si="39"/>
        <v>1.08278537031645</v>
      </c>
      <c r="U112" s="34">
        <f t="shared" si="39"/>
        <v>0.7634279935629372</v>
      </c>
      <c r="V112" s="34">
        <f t="shared" si="45"/>
        <v>0.4793388429752066</v>
      </c>
      <c r="W112" s="35">
        <f t="shared" si="46"/>
        <v>-0.31935737675351283</v>
      </c>
      <c r="X112" s="50">
        <v>0.3</v>
      </c>
      <c r="Y112" s="51">
        <v>0.3</v>
      </c>
      <c r="Z112" s="50">
        <f t="shared" si="40"/>
        <v>0</v>
      </c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</row>
    <row r="113" spans="1:37" ht="13.5">
      <c r="A113" s="25">
        <v>90</v>
      </c>
      <c r="B113" s="25">
        <v>21</v>
      </c>
      <c r="C113" s="48">
        <v>35</v>
      </c>
      <c r="D113" s="25">
        <f t="shared" si="34"/>
        <v>14</v>
      </c>
      <c r="E113" s="34">
        <f t="shared" si="35"/>
        <v>1.3222192947339193</v>
      </c>
      <c r="F113" s="34">
        <f t="shared" si="35"/>
        <v>1.5440680443502757</v>
      </c>
      <c r="G113" s="34">
        <f t="shared" si="41"/>
        <v>1.6666666666666667</v>
      </c>
      <c r="H113" s="34">
        <f t="shared" si="42"/>
        <v>0.22184874961635637</v>
      </c>
      <c r="I113" s="25">
        <v>18</v>
      </c>
      <c r="J113" s="48">
        <v>30</v>
      </c>
      <c r="K113" s="25">
        <f t="shared" si="36"/>
        <v>12</v>
      </c>
      <c r="L113" s="34">
        <f t="shared" si="37"/>
        <v>1.255272505103306</v>
      </c>
      <c r="M113" s="34">
        <f t="shared" si="37"/>
        <v>1.4771212547196624</v>
      </c>
      <c r="N113" s="34">
        <f t="shared" si="43"/>
        <v>1.6666666666666667</v>
      </c>
      <c r="O113" s="44">
        <f t="shared" si="44"/>
        <v>0.22184874961635637</v>
      </c>
      <c r="P113" s="44"/>
      <c r="Q113" s="50">
        <v>14.7</v>
      </c>
      <c r="R113" s="51">
        <v>12.1</v>
      </c>
      <c r="S113" s="50">
        <f t="shared" si="38"/>
        <v>-2.5999999999999996</v>
      </c>
      <c r="T113" s="34">
        <f t="shared" si="39"/>
        <v>1.167317334748176</v>
      </c>
      <c r="U113" s="34">
        <f t="shared" si="39"/>
        <v>1.08278537031645</v>
      </c>
      <c r="V113" s="34">
        <f t="shared" si="45"/>
        <v>0.8231292517006803</v>
      </c>
      <c r="W113" s="35">
        <f t="shared" si="46"/>
        <v>-0.08453196443172595</v>
      </c>
      <c r="X113" s="50">
        <v>0.7</v>
      </c>
      <c r="Y113" s="51">
        <v>0.6</v>
      </c>
      <c r="Z113" s="50">
        <f t="shared" si="40"/>
        <v>-0.09999999999999998</v>
      </c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</row>
    <row r="114" spans="1:37" ht="13.5">
      <c r="A114" s="25">
        <v>91</v>
      </c>
      <c r="B114" s="25">
        <v>22</v>
      </c>
      <c r="C114" s="48">
        <v>102</v>
      </c>
      <c r="D114" s="25">
        <f t="shared" si="34"/>
        <v>80</v>
      </c>
      <c r="E114" s="34">
        <f t="shared" si="35"/>
        <v>1.3424226808222062</v>
      </c>
      <c r="F114" s="34">
        <f t="shared" si="35"/>
        <v>2.0086001717619175</v>
      </c>
      <c r="G114" s="34">
        <f t="shared" si="41"/>
        <v>4.636363636363637</v>
      </c>
      <c r="H114" s="34">
        <f t="shared" si="42"/>
        <v>0.6661774909397113</v>
      </c>
      <c r="I114" s="25">
        <v>38</v>
      </c>
      <c r="J114" s="48">
        <v>190</v>
      </c>
      <c r="K114" s="25">
        <f t="shared" si="36"/>
        <v>152</v>
      </c>
      <c r="L114" s="34">
        <f t="shared" si="37"/>
        <v>1.5797835966168101</v>
      </c>
      <c r="M114" s="34">
        <f t="shared" si="37"/>
        <v>2.278753600952829</v>
      </c>
      <c r="N114" s="34">
        <f t="shared" si="43"/>
        <v>5</v>
      </c>
      <c r="O114" s="44">
        <f t="shared" si="44"/>
        <v>0.6989700043360187</v>
      </c>
      <c r="P114" s="44"/>
      <c r="Q114" s="50">
        <v>9.7</v>
      </c>
      <c r="R114" s="51">
        <v>7.1</v>
      </c>
      <c r="S114" s="50">
        <f t="shared" si="38"/>
        <v>-2.5999999999999996</v>
      </c>
      <c r="T114" s="34">
        <f t="shared" si="39"/>
        <v>0.9867717342662449</v>
      </c>
      <c r="U114" s="34">
        <f t="shared" si="39"/>
        <v>0.8512583487190752</v>
      </c>
      <c r="V114" s="34">
        <f t="shared" si="45"/>
        <v>0.731958762886598</v>
      </c>
      <c r="W114" s="35">
        <f t="shared" si="46"/>
        <v>-0.13551338554716963</v>
      </c>
      <c r="X114" s="50">
        <v>0.4</v>
      </c>
      <c r="Y114" s="51">
        <v>0.5</v>
      </c>
      <c r="Z114" s="50">
        <f t="shared" si="40"/>
        <v>0.09999999999999998</v>
      </c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</row>
    <row r="115" spans="1:37" ht="13.5">
      <c r="A115" s="25">
        <v>92</v>
      </c>
      <c r="B115" s="25">
        <v>22</v>
      </c>
      <c r="C115" s="48">
        <v>21</v>
      </c>
      <c r="D115" s="25">
        <f t="shared" si="34"/>
        <v>-1</v>
      </c>
      <c r="E115" s="34">
        <f t="shared" si="35"/>
        <v>1.3424226808222062</v>
      </c>
      <c r="F115" s="34">
        <f t="shared" si="35"/>
        <v>1.3222192947339193</v>
      </c>
      <c r="G115" s="34">
        <f t="shared" si="41"/>
        <v>0.9545454545454546</v>
      </c>
      <c r="H115" s="34">
        <f t="shared" si="42"/>
        <v>-0.020203386088286868</v>
      </c>
      <c r="I115" s="25">
        <v>14</v>
      </c>
      <c r="J115" s="48">
        <v>10</v>
      </c>
      <c r="K115" s="25">
        <f t="shared" si="36"/>
        <v>-4</v>
      </c>
      <c r="L115" s="34">
        <f t="shared" si="37"/>
        <v>1.146128035678238</v>
      </c>
      <c r="M115" s="34">
        <f t="shared" si="37"/>
        <v>1</v>
      </c>
      <c r="N115" s="34">
        <f t="shared" si="43"/>
        <v>0.7142857142857143</v>
      </c>
      <c r="O115" s="44">
        <f t="shared" si="44"/>
        <v>-0.14612803567823796</v>
      </c>
      <c r="P115" s="44"/>
      <c r="Q115" s="50">
        <v>6</v>
      </c>
      <c r="R115" s="51">
        <v>3.4</v>
      </c>
      <c r="S115" s="50">
        <f t="shared" si="38"/>
        <v>-2.6</v>
      </c>
      <c r="T115" s="34">
        <f t="shared" si="39"/>
        <v>0.7781512503836436</v>
      </c>
      <c r="U115" s="34">
        <f t="shared" si="39"/>
        <v>0.5314789170422551</v>
      </c>
      <c r="V115" s="34">
        <f t="shared" si="45"/>
        <v>0.5666666666666667</v>
      </c>
      <c r="W115" s="35">
        <f t="shared" si="46"/>
        <v>-0.2466723333413885</v>
      </c>
      <c r="X115" s="50">
        <v>0.7</v>
      </c>
      <c r="Y115" s="51">
        <v>0.5</v>
      </c>
      <c r="Z115" s="50">
        <f t="shared" si="40"/>
        <v>-0.19999999999999996</v>
      </c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</row>
    <row r="116" spans="1:37" ht="13.5">
      <c r="A116" s="25">
        <v>93</v>
      </c>
      <c r="B116" s="25">
        <v>18</v>
      </c>
      <c r="C116" s="48">
        <v>17</v>
      </c>
      <c r="D116" s="25">
        <f t="shared" si="34"/>
        <v>-1</v>
      </c>
      <c r="E116" s="34">
        <f t="shared" si="35"/>
        <v>1.255272505103306</v>
      </c>
      <c r="F116" s="34">
        <f t="shared" si="35"/>
        <v>1.2304489213782739</v>
      </c>
      <c r="G116" s="34">
        <f t="shared" si="41"/>
        <v>0.9444444444444444</v>
      </c>
      <c r="H116" s="34">
        <f t="shared" si="42"/>
        <v>-0.024823583725032128</v>
      </c>
      <c r="I116" s="25">
        <v>23</v>
      </c>
      <c r="J116" s="48">
        <v>21</v>
      </c>
      <c r="K116" s="25">
        <f t="shared" si="36"/>
        <v>-2</v>
      </c>
      <c r="L116" s="34">
        <f t="shared" si="37"/>
        <v>1.3617278360175928</v>
      </c>
      <c r="M116" s="34">
        <f t="shared" si="37"/>
        <v>1.3222192947339193</v>
      </c>
      <c r="N116" s="34">
        <f t="shared" si="43"/>
        <v>0.9130434782608695</v>
      </c>
      <c r="O116" s="44">
        <f t="shared" si="44"/>
        <v>-0.03950854128367354</v>
      </c>
      <c r="P116" s="44"/>
      <c r="Q116" s="50">
        <v>5.8</v>
      </c>
      <c r="R116" s="51">
        <v>3.7</v>
      </c>
      <c r="S116" s="50">
        <f t="shared" si="38"/>
        <v>-2.0999999999999996</v>
      </c>
      <c r="T116" s="34">
        <f t="shared" si="39"/>
        <v>0.7634279935629372</v>
      </c>
      <c r="U116" s="34">
        <f t="shared" si="39"/>
        <v>0.568201724066995</v>
      </c>
      <c r="V116" s="34">
        <f t="shared" si="45"/>
        <v>0.6379310344827587</v>
      </c>
      <c r="W116" s="35">
        <f t="shared" si="46"/>
        <v>-0.19522626949594224</v>
      </c>
      <c r="X116" s="50">
        <v>0.6</v>
      </c>
      <c r="Y116" s="51">
        <v>0.7</v>
      </c>
      <c r="Z116" s="50">
        <f t="shared" si="40"/>
        <v>0.09999999999999998</v>
      </c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</row>
    <row r="117" spans="1:37" ht="13.5">
      <c r="A117" s="25">
        <v>94</v>
      </c>
      <c r="B117" s="25">
        <v>30</v>
      </c>
      <c r="C117" s="48">
        <v>77</v>
      </c>
      <c r="D117" s="25">
        <f t="shared" si="34"/>
        <v>47</v>
      </c>
      <c r="E117" s="34">
        <f t="shared" si="35"/>
        <v>1.4771212547196624</v>
      </c>
      <c r="F117" s="34">
        <f t="shared" si="35"/>
        <v>1.8864907251724818</v>
      </c>
      <c r="G117" s="34">
        <f t="shared" si="41"/>
        <v>2.566666666666667</v>
      </c>
      <c r="H117" s="34">
        <f t="shared" si="42"/>
        <v>0.40936947045281946</v>
      </c>
      <c r="I117" s="25">
        <v>54</v>
      </c>
      <c r="J117" s="48">
        <v>70</v>
      </c>
      <c r="K117" s="25">
        <f t="shared" si="36"/>
        <v>16</v>
      </c>
      <c r="L117" s="34">
        <f t="shared" si="37"/>
        <v>1.7323937598229686</v>
      </c>
      <c r="M117" s="34">
        <f t="shared" si="37"/>
        <v>1.845098040014257</v>
      </c>
      <c r="N117" s="34">
        <f t="shared" si="43"/>
        <v>1.2962962962962963</v>
      </c>
      <c r="O117" s="44">
        <f t="shared" si="44"/>
        <v>0.11270428019128831</v>
      </c>
      <c r="P117" s="44"/>
      <c r="Q117" s="50">
        <v>7.8</v>
      </c>
      <c r="R117" s="51">
        <v>5</v>
      </c>
      <c r="S117" s="50">
        <f t="shared" si="38"/>
        <v>-2.8</v>
      </c>
      <c r="T117" s="34">
        <f t="shared" si="39"/>
        <v>0.8920946026904804</v>
      </c>
      <c r="U117" s="34">
        <f t="shared" si="39"/>
        <v>0.6989700043360189</v>
      </c>
      <c r="V117" s="34">
        <f t="shared" si="45"/>
        <v>0.6410256410256411</v>
      </c>
      <c r="W117" s="35">
        <f t="shared" si="46"/>
        <v>-0.1931245983544615</v>
      </c>
      <c r="X117" s="50">
        <v>0.3</v>
      </c>
      <c r="Y117" s="51">
        <v>0.2</v>
      </c>
      <c r="Z117" s="50">
        <f t="shared" si="40"/>
        <v>-0.09999999999999998</v>
      </c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</row>
    <row r="118" spans="1:37" ht="13.5">
      <c r="A118" s="25">
        <v>95</v>
      </c>
      <c r="B118" s="25">
        <v>72</v>
      </c>
      <c r="C118" s="48">
        <v>60</v>
      </c>
      <c r="D118" s="25">
        <f t="shared" si="34"/>
        <v>-12</v>
      </c>
      <c r="E118" s="34">
        <f t="shared" si="35"/>
        <v>1.8573324964312685</v>
      </c>
      <c r="F118" s="34">
        <f t="shared" si="35"/>
        <v>1.7781512503836436</v>
      </c>
      <c r="G118" s="34">
        <f t="shared" si="41"/>
        <v>0.8333333333333334</v>
      </c>
      <c r="H118" s="34">
        <f t="shared" si="42"/>
        <v>-0.07918124604762489</v>
      </c>
      <c r="I118" s="25">
        <v>99</v>
      </c>
      <c r="J118" s="48">
        <v>122</v>
      </c>
      <c r="K118" s="25">
        <f t="shared" si="36"/>
        <v>23</v>
      </c>
      <c r="L118" s="34">
        <f t="shared" si="37"/>
        <v>1.99563519459755</v>
      </c>
      <c r="M118" s="34">
        <f t="shared" si="37"/>
        <v>2.0863598306747484</v>
      </c>
      <c r="N118" s="34">
        <f t="shared" si="43"/>
        <v>1.2323232323232323</v>
      </c>
      <c r="O118" s="44">
        <f t="shared" si="44"/>
        <v>0.0907246360771985</v>
      </c>
      <c r="P118" s="44"/>
      <c r="Q118" s="50">
        <v>11.7</v>
      </c>
      <c r="R118" s="51">
        <v>8.2</v>
      </c>
      <c r="S118" s="50">
        <f t="shared" si="38"/>
        <v>-3.5</v>
      </c>
      <c r="T118" s="34">
        <f t="shared" si="39"/>
        <v>1.0681858617461617</v>
      </c>
      <c r="U118" s="34">
        <f t="shared" si="39"/>
        <v>0.9138138523837167</v>
      </c>
      <c r="V118" s="34">
        <f t="shared" si="45"/>
        <v>0.7008547008547008</v>
      </c>
      <c r="W118" s="35">
        <f t="shared" si="46"/>
        <v>-0.154372009362445</v>
      </c>
      <c r="X118" s="50">
        <v>0.4</v>
      </c>
      <c r="Y118" s="51">
        <v>0.4</v>
      </c>
      <c r="Z118" s="50">
        <f t="shared" si="40"/>
        <v>0</v>
      </c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</row>
    <row r="119" spans="1:37" ht="13.5">
      <c r="A119" s="25">
        <v>96</v>
      </c>
      <c r="B119" s="25">
        <v>37</v>
      </c>
      <c r="C119" s="48">
        <v>50</v>
      </c>
      <c r="D119" s="25">
        <f t="shared" si="34"/>
        <v>13</v>
      </c>
      <c r="E119" s="34">
        <f t="shared" si="35"/>
        <v>1.568201724066995</v>
      </c>
      <c r="F119" s="34">
        <f t="shared" si="35"/>
        <v>1.6989700043360187</v>
      </c>
      <c r="G119" s="34">
        <f t="shared" si="41"/>
        <v>1.3513513513513513</v>
      </c>
      <c r="H119" s="34">
        <f t="shared" si="42"/>
        <v>0.13076828026902376</v>
      </c>
      <c r="I119" s="25">
        <v>60</v>
      </c>
      <c r="J119" s="48">
        <v>100</v>
      </c>
      <c r="K119" s="25">
        <f t="shared" si="36"/>
        <v>40</v>
      </c>
      <c r="L119" s="34">
        <f t="shared" si="37"/>
        <v>1.7781512503836436</v>
      </c>
      <c r="M119" s="34">
        <f t="shared" si="37"/>
        <v>2</v>
      </c>
      <c r="N119" s="34">
        <f t="shared" si="43"/>
        <v>1.6666666666666667</v>
      </c>
      <c r="O119" s="44">
        <f t="shared" si="44"/>
        <v>0.22184874961635637</v>
      </c>
      <c r="P119" s="44"/>
      <c r="Q119" s="50">
        <v>17.5</v>
      </c>
      <c r="R119" s="51">
        <v>8.4</v>
      </c>
      <c r="S119" s="50">
        <f t="shared" si="38"/>
        <v>-9.1</v>
      </c>
      <c r="T119" s="34">
        <f t="shared" si="39"/>
        <v>1.2430380486862944</v>
      </c>
      <c r="U119" s="34">
        <f t="shared" si="39"/>
        <v>0.9242792860618817</v>
      </c>
      <c r="V119" s="34">
        <f t="shared" si="45"/>
        <v>0.48000000000000004</v>
      </c>
      <c r="W119" s="35">
        <f t="shared" si="46"/>
        <v>-0.3187587626244127</v>
      </c>
      <c r="X119" s="50">
        <v>1</v>
      </c>
      <c r="Y119" s="51">
        <v>0.7</v>
      </c>
      <c r="Z119" s="50">
        <f t="shared" si="40"/>
        <v>-0.30000000000000004</v>
      </c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</row>
    <row r="120" spans="1:37" ht="13.5">
      <c r="A120" s="25">
        <v>97</v>
      </c>
      <c r="B120" s="25">
        <v>22</v>
      </c>
      <c r="C120" s="48">
        <v>24</v>
      </c>
      <c r="D120" s="25">
        <f aca="true" t="shared" si="47" ref="D120:D142">C120-B120</f>
        <v>2</v>
      </c>
      <c r="E120" s="34">
        <f t="shared" si="35"/>
        <v>1.3424226808222062</v>
      </c>
      <c r="F120" s="34">
        <f t="shared" si="35"/>
        <v>1.380211241711606</v>
      </c>
      <c r="G120" s="34">
        <f t="shared" si="41"/>
        <v>1.0909090909090908</v>
      </c>
      <c r="H120" s="34">
        <f t="shared" si="42"/>
        <v>0.03778856088939975</v>
      </c>
      <c r="I120" s="25">
        <v>18</v>
      </c>
      <c r="J120" s="48">
        <v>31</v>
      </c>
      <c r="K120" s="25">
        <f aca="true" t="shared" si="48" ref="K120:K142">J120-I120</f>
        <v>13</v>
      </c>
      <c r="L120" s="34">
        <f t="shared" si="37"/>
        <v>1.255272505103306</v>
      </c>
      <c r="M120" s="34">
        <f t="shared" si="37"/>
        <v>1.4913616938342726</v>
      </c>
      <c r="N120" s="34">
        <f t="shared" si="43"/>
        <v>1.7222222222222223</v>
      </c>
      <c r="O120" s="44">
        <f t="shared" si="44"/>
        <v>0.23608918873096663</v>
      </c>
      <c r="P120" s="44"/>
      <c r="Q120" s="50">
        <v>13.3</v>
      </c>
      <c r="R120" s="51">
        <v>9.8</v>
      </c>
      <c r="S120" s="50">
        <f aca="true" t="shared" si="49" ref="S120:S142">R120-Q120</f>
        <v>-3.5</v>
      </c>
      <c r="T120" s="34">
        <f t="shared" si="39"/>
        <v>1.1238516409670858</v>
      </c>
      <c r="U120" s="34">
        <f t="shared" si="39"/>
        <v>0.9912260756924949</v>
      </c>
      <c r="V120" s="34">
        <f t="shared" si="45"/>
        <v>0.7368421052631579</v>
      </c>
      <c r="W120" s="35">
        <f t="shared" si="46"/>
        <v>-0.1326255652745909</v>
      </c>
      <c r="X120" s="50">
        <v>0.6</v>
      </c>
      <c r="Y120" s="51">
        <v>0.5</v>
      </c>
      <c r="Z120" s="50">
        <f aca="true" t="shared" si="50" ref="Z120:Z142">Y120-X120</f>
        <v>-0.09999999999999998</v>
      </c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</row>
    <row r="121" spans="1:37" ht="13.5">
      <c r="A121" s="25">
        <v>98</v>
      </c>
      <c r="B121" s="25">
        <v>16</v>
      </c>
      <c r="C121" s="48">
        <v>341</v>
      </c>
      <c r="D121" s="25">
        <f t="shared" si="47"/>
        <v>325</v>
      </c>
      <c r="E121" s="34">
        <f t="shared" si="35"/>
        <v>1.2041199826559248</v>
      </c>
      <c r="F121" s="34">
        <f t="shared" si="35"/>
        <v>2.5327543789924976</v>
      </c>
      <c r="G121" s="34">
        <f t="shared" si="41"/>
        <v>21.3125</v>
      </c>
      <c r="H121" s="34">
        <f t="shared" si="42"/>
        <v>1.3286343963365728</v>
      </c>
      <c r="I121" s="25">
        <v>13</v>
      </c>
      <c r="J121" s="48">
        <v>1664</v>
      </c>
      <c r="K121" s="25">
        <f t="shared" si="48"/>
        <v>1651</v>
      </c>
      <c r="L121" s="34">
        <f t="shared" si="37"/>
        <v>1.1139433523068367</v>
      </c>
      <c r="M121" s="34">
        <f t="shared" si="37"/>
        <v>3.2211533219547053</v>
      </c>
      <c r="N121" s="34">
        <f t="shared" si="43"/>
        <v>128</v>
      </c>
      <c r="O121" s="44">
        <f t="shared" si="44"/>
        <v>2.1072099696478688</v>
      </c>
      <c r="P121" s="44"/>
      <c r="Q121" s="50">
        <v>16.8</v>
      </c>
      <c r="R121" s="51">
        <v>17.1</v>
      </c>
      <c r="S121" s="50">
        <f t="shared" si="49"/>
        <v>0.3000000000000007</v>
      </c>
      <c r="T121" s="34">
        <f t="shared" si="39"/>
        <v>1.2253092817258628</v>
      </c>
      <c r="U121" s="34">
        <f t="shared" si="39"/>
        <v>1.2329961103921538</v>
      </c>
      <c r="V121" s="34">
        <f t="shared" si="45"/>
        <v>1.0178571428571428</v>
      </c>
      <c r="W121" s="35">
        <f t="shared" si="46"/>
        <v>0.007686828666291001</v>
      </c>
      <c r="X121" s="50">
        <v>0.5</v>
      </c>
      <c r="Y121" s="51">
        <v>0.8</v>
      </c>
      <c r="Z121" s="50">
        <f t="shared" si="50"/>
        <v>0.30000000000000004</v>
      </c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</row>
    <row r="122" spans="1:37" ht="13.5">
      <c r="A122" s="25">
        <v>99</v>
      </c>
      <c r="B122" s="25">
        <v>21</v>
      </c>
      <c r="C122" s="48">
        <v>15</v>
      </c>
      <c r="D122" s="25">
        <f t="shared" si="47"/>
        <v>-6</v>
      </c>
      <c r="E122" s="34">
        <f t="shared" si="35"/>
        <v>1.3222192947339193</v>
      </c>
      <c r="F122" s="34">
        <f t="shared" si="35"/>
        <v>1.1760912590556813</v>
      </c>
      <c r="G122" s="34">
        <f t="shared" si="41"/>
        <v>0.7142857142857143</v>
      </c>
      <c r="H122" s="34">
        <f t="shared" si="42"/>
        <v>-0.14612803567823796</v>
      </c>
      <c r="I122" s="25">
        <v>39</v>
      </c>
      <c r="J122" s="48">
        <v>35</v>
      </c>
      <c r="K122" s="25">
        <f t="shared" si="48"/>
        <v>-4</v>
      </c>
      <c r="L122" s="34">
        <f t="shared" si="37"/>
        <v>1.591064607026499</v>
      </c>
      <c r="M122" s="34">
        <f t="shared" si="37"/>
        <v>1.5440680443502757</v>
      </c>
      <c r="N122" s="34">
        <f t="shared" si="43"/>
        <v>0.8974358974358975</v>
      </c>
      <c r="O122" s="44">
        <f t="shared" si="44"/>
        <v>-0.04699656267622343</v>
      </c>
      <c r="P122" s="44"/>
      <c r="Q122" s="50">
        <v>12</v>
      </c>
      <c r="R122" s="51">
        <v>16.8</v>
      </c>
      <c r="S122" s="50">
        <f t="shared" si="49"/>
        <v>4.800000000000001</v>
      </c>
      <c r="T122" s="34">
        <f t="shared" si="39"/>
        <v>1.0791812460476249</v>
      </c>
      <c r="U122" s="34">
        <f t="shared" si="39"/>
        <v>1.2253092817258628</v>
      </c>
      <c r="V122" s="34">
        <f t="shared" si="45"/>
        <v>1.4000000000000001</v>
      </c>
      <c r="W122" s="35">
        <f t="shared" si="46"/>
        <v>0.14612803567823796</v>
      </c>
      <c r="X122" s="50">
        <v>0.4</v>
      </c>
      <c r="Y122" s="51">
        <v>0.4</v>
      </c>
      <c r="Z122" s="50">
        <f t="shared" si="50"/>
        <v>0</v>
      </c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</row>
    <row r="123" spans="1:37" ht="13.5">
      <c r="A123" s="25">
        <v>100</v>
      </c>
      <c r="B123" s="25">
        <v>19</v>
      </c>
      <c r="C123" s="48">
        <v>27</v>
      </c>
      <c r="D123" s="25">
        <f t="shared" si="47"/>
        <v>8</v>
      </c>
      <c r="E123" s="34">
        <f t="shared" si="35"/>
        <v>1.2787536009528289</v>
      </c>
      <c r="F123" s="34">
        <f t="shared" si="35"/>
        <v>1.4313637641589874</v>
      </c>
      <c r="G123" s="34">
        <f t="shared" si="41"/>
        <v>1.4210526315789473</v>
      </c>
      <c r="H123" s="34">
        <f t="shared" si="42"/>
        <v>0.1526101632061585</v>
      </c>
      <c r="I123" s="25">
        <v>53</v>
      </c>
      <c r="J123" s="48">
        <v>69</v>
      </c>
      <c r="K123" s="25">
        <f t="shared" si="48"/>
        <v>16</v>
      </c>
      <c r="L123" s="34">
        <f t="shared" si="37"/>
        <v>1.724275869600789</v>
      </c>
      <c r="M123" s="34">
        <f t="shared" si="37"/>
        <v>1.8388490907372552</v>
      </c>
      <c r="N123" s="34">
        <f t="shared" si="43"/>
        <v>1.3018867924528301</v>
      </c>
      <c r="O123" s="44">
        <f t="shared" si="44"/>
        <v>0.11457322113646629</v>
      </c>
      <c r="P123" s="44"/>
      <c r="Q123" s="50">
        <v>19.4</v>
      </c>
      <c r="R123" s="51">
        <v>17.5</v>
      </c>
      <c r="S123" s="50">
        <f t="shared" si="49"/>
        <v>-1.8999999999999986</v>
      </c>
      <c r="T123" s="34">
        <f t="shared" si="39"/>
        <v>1.287801729930226</v>
      </c>
      <c r="U123" s="34">
        <f t="shared" si="39"/>
        <v>1.2430380486862944</v>
      </c>
      <c r="V123" s="34">
        <f t="shared" si="45"/>
        <v>0.9020618556701031</v>
      </c>
      <c r="W123" s="35">
        <f t="shared" si="46"/>
        <v>-0.0447636812439316</v>
      </c>
      <c r="X123" s="50">
        <v>0.4</v>
      </c>
      <c r="Y123" s="51">
        <v>0.4</v>
      </c>
      <c r="Z123" s="50">
        <f t="shared" si="50"/>
        <v>0</v>
      </c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</row>
    <row r="124" spans="1:37" ht="13.5">
      <c r="A124" s="25">
        <v>101</v>
      </c>
      <c r="B124" s="25">
        <v>16</v>
      </c>
      <c r="C124" s="48">
        <v>227</v>
      </c>
      <c r="D124" s="25">
        <f t="shared" si="47"/>
        <v>211</v>
      </c>
      <c r="E124" s="34">
        <f t="shared" si="35"/>
        <v>1.2041199826559248</v>
      </c>
      <c r="F124" s="34">
        <f t="shared" si="35"/>
        <v>2.3560258571931225</v>
      </c>
      <c r="G124" s="34">
        <f t="shared" si="41"/>
        <v>14.1875</v>
      </c>
      <c r="H124" s="34">
        <f t="shared" si="42"/>
        <v>1.1519058745371977</v>
      </c>
      <c r="I124" s="25">
        <v>16</v>
      </c>
      <c r="J124" s="48">
        <v>743</v>
      </c>
      <c r="K124" s="25">
        <f t="shared" si="48"/>
        <v>727</v>
      </c>
      <c r="L124" s="34">
        <f t="shared" si="37"/>
        <v>1.2041199826559248</v>
      </c>
      <c r="M124" s="34">
        <f t="shared" si="37"/>
        <v>2.8709888137605755</v>
      </c>
      <c r="N124" s="34">
        <f t="shared" si="43"/>
        <v>46.4375</v>
      </c>
      <c r="O124" s="44">
        <f t="shared" si="44"/>
        <v>1.6668688311046507</v>
      </c>
      <c r="P124" s="44"/>
      <c r="Q124" s="50">
        <v>10.9</v>
      </c>
      <c r="R124" s="51">
        <v>7.3</v>
      </c>
      <c r="S124" s="50">
        <f t="shared" si="49"/>
        <v>-3.6000000000000005</v>
      </c>
      <c r="T124" s="34">
        <f t="shared" si="39"/>
        <v>1.0374264979406236</v>
      </c>
      <c r="U124" s="34">
        <f t="shared" si="39"/>
        <v>0.8633228601204559</v>
      </c>
      <c r="V124" s="34">
        <f t="shared" si="45"/>
        <v>0.6697247706422018</v>
      </c>
      <c r="W124" s="35">
        <f t="shared" si="46"/>
        <v>-0.1741036378201677</v>
      </c>
      <c r="X124" s="50">
        <v>0.7</v>
      </c>
      <c r="Y124" s="51">
        <v>0.6</v>
      </c>
      <c r="Z124" s="50">
        <f t="shared" si="50"/>
        <v>-0.09999999999999998</v>
      </c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</row>
    <row r="125" spans="1:37" ht="13.5">
      <c r="A125" s="25">
        <v>102</v>
      </c>
      <c r="B125" s="25">
        <v>22</v>
      </c>
      <c r="C125" s="48">
        <v>193</v>
      </c>
      <c r="D125" s="25">
        <f t="shared" si="47"/>
        <v>171</v>
      </c>
      <c r="E125" s="34">
        <f t="shared" si="35"/>
        <v>1.3424226808222062</v>
      </c>
      <c r="F125" s="34">
        <f t="shared" si="35"/>
        <v>2.285557309007774</v>
      </c>
      <c r="G125" s="34">
        <f t="shared" si="41"/>
        <v>8.772727272727273</v>
      </c>
      <c r="H125" s="34">
        <f t="shared" si="42"/>
        <v>0.9431346281855677</v>
      </c>
      <c r="I125" s="25">
        <v>12</v>
      </c>
      <c r="J125" s="48">
        <v>653</v>
      </c>
      <c r="K125" s="25">
        <f t="shared" si="48"/>
        <v>641</v>
      </c>
      <c r="L125" s="34">
        <f t="shared" si="37"/>
        <v>1.0791812460476249</v>
      </c>
      <c r="M125" s="34">
        <f t="shared" si="37"/>
        <v>2.814913181275074</v>
      </c>
      <c r="N125" s="34">
        <f t="shared" si="43"/>
        <v>54.416666666666664</v>
      </c>
      <c r="O125" s="44">
        <f t="shared" si="44"/>
        <v>1.735731935227449</v>
      </c>
      <c r="P125" s="44"/>
      <c r="Q125" s="50">
        <v>14.4</v>
      </c>
      <c r="R125" s="51">
        <v>15.5</v>
      </c>
      <c r="S125" s="50">
        <f t="shared" si="49"/>
        <v>1.0999999999999996</v>
      </c>
      <c r="T125" s="34">
        <f t="shared" si="39"/>
        <v>1.1583624920952498</v>
      </c>
      <c r="U125" s="34">
        <f t="shared" si="39"/>
        <v>1.1903316981702914</v>
      </c>
      <c r="V125" s="34">
        <f t="shared" si="45"/>
        <v>1.0763888888888888</v>
      </c>
      <c r="W125" s="35">
        <f t="shared" si="46"/>
        <v>0.03196920607504161</v>
      </c>
      <c r="X125" s="50">
        <v>0.5</v>
      </c>
      <c r="Y125" s="51">
        <v>0.7</v>
      </c>
      <c r="Z125" s="50">
        <f t="shared" si="50"/>
        <v>0.19999999999999996</v>
      </c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</row>
    <row r="126" spans="1:37" ht="13.5">
      <c r="A126" s="25">
        <v>103</v>
      </c>
      <c r="B126" s="25">
        <v>14</v>
      </c>
      <c r="C126" s="48">
        <v>131</v>
      </c>
      <c r="D126" s="25">
        <f t="shared" si="47"/>
        <v>117</v>
      </c>
      <c r="E126" s="34">
        <f t="shared" si="35"/>
        <v>1.146128035678238</v>
      </c>
      <c r="F126" s="34">
        <f t="shared" si="35"/>
        <v>2.1172712956557644</v>
      </c>
      <c r="G126" s="34">
        <f t="shared" si="41"/>
        <v>9.357142857142858</v>
      </c>
      <c r="H126" s="34">
        <f t="shared" si="42"/>
        <v>0.9711432599775265</v>
      </c>
      <c r="I126" s="25">
        <v>11</v>
      </c>
      <c r="J126" s="48">
        <v>298</v>
      </c>
      <c r="K126" s="25">
        <f t="shared" si="48"/>
        <v>287</v>
      </c>
      <c r="L126" s="34">
        <f t="shared" si="37"/>
        <v>1.0413926851582251</v>
      </c>
      <c r="M126" s="34">
        <f t="shared" si="37"/>
        <v>2.4742162640762553</v>
      </c>
      <c r="N126" s="34">
        <f t="shared" si="43"/>
        <v>27.09090909090909</v>
      </c>
      <c r="O126" s="44">
        <f t="shared" si="44"/>
        <v>1.4328235789180301</v>
      </c>
      <c r="P126" s="44"/>
      <c r="Q126" s="50">
        <v>9</v>
      </c>
      <c r="R126" s="51">
        <v>8.6</v>
      </c>
      <c r="S126" s="50">
        <f t="shared" si="49"/>
        <v>-0.40000000000000036</v>
      </c>
      <c r="T126" s="34">
        <f t="shared" si="39"/>
        <v>0.9542425094393249</v>
      </c>
      <c r="U126" s="34">
        <f t="shared" si="39"/>
        <v>0.9344984512435677</v>
      </c>
      <c r="V126" s="34">
        <f t="shared" si="45"/>
        <v>0.9555555555555555</v>
      </c>
      <c r="W126" s="35">
        <f t="shared" si="46"/>
        <v>-0.019744058195757197</v>
      </c>
      <c r="X126" s="50">
        <v>0.8</v>
      </c>
      <c r="Y126" s="51">
        <v>0.8</v>
      </c>
      <c r="Z126" s="50">
        <f t="shared" si="50"/>
        <v>0</v>
      </c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</row>
    <row r="127" spans="1:37" ht="13.5">
      <c r="A127" s="25">
        <v>104</v>
      </c>
      <c r="B127" s="25">
        <v>30</v>
      </c>
      <c r="C127" s="48">
        <v>81</v>
      </c>
      <c r="D127" s="25">
        <f t="shared" si="47"/>
        <v>51</v>
      </c>
      <c r="E127" s="34">
        <f t="shared" si="35"/>
        <v>1.4771212547196624</v>
      </c>
      <c r="F127" s="34">
        <f t="shared" si="35"/>
        <v>1.9084850188786497</v>
      </c>
      <c r="G127" s="34">
        <f t="shared" si="41"/>
        <v>2.7</v>
      </c>
      <c r="H127" s="34">
        <f t="shared" si="42"/>
        <v>0.43136376415898736</v>
      </c>
      <c r="I127" s="25">
        <v>17</v>
      </c>
      <c r="J127" s="48">
        <v>47</v>
      </c>
      <c r="K127" s="25">
        <f t="shared" si="48"/>
        <v>30</v>
      </c>
      <c r="L127" s="34">
        <f t="shared" si="37"/>
        <v>1.2304489213782739</v>
      </c>
      <c r="M127" s="34">
        <f t="shared" si="37"/>
        <v>1.6720978579357175</v>
      </c>
      <c r="N127" s="34">
        <f t="shared" si="43"/>
        <v>2.764705882352941</v>
      </c>
      <c r="O127" s="44">
        <f t="shared" si="44"/>
        <v>0.44164893655744364</v>
      </c>
      <c r="P127" s="44"/>
      <c r="Q127" s="50">
        <v>3.8</v>
      </c>
      <c r="R127" s="51">
        <v>6.3</v>
      </c>
      <c r="S127" s="50">
        <f t="shared" si="49"/>
        <v>2.5</v>
      </c>
      <c r="T127" s="34">
        <f t="shared" si="39"/>
        <v>0.5797835966168101</v>
      </c>
      <c r="U127" s="34">
        <f t="shared" si="39"/>
        <v>0.7993405494535817</v>
      </c>
      <c r="V127" s="34">
        <f t="shared" si="45"/>
        <v>1.6578947368421053</v>
      </c>
      <c r="W127" s="35">
        <f t="shared" si="46"/>
        <v>0.21955695283677157</v>
      </c>
      <c r="X127" s="50">
        <v>0.2</v>
      </c>
      <c r="Y127" s="51">
        <v>0.2</v>
      </c>
      <c r="Z127" s="50">
        <f t="shared" si="50"/>
        <v>0</v>
      </c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</row>
    <row r="128" spans="1:37" ht="13.5">
      <c r="A128" s="25">
        <v>105</v>
      </c>
      <c r="B128" s="25">
        <v>73</v>
      </c>
      <c r="C128" s="48">
        <v>48</v>
      </c>
      <c r="D128" s="25">
        <f t="shared" si="47"/>
        <v>-25</v>
      </c>
      <c r="E128" s="34">
        <f t="shared" si="35"/>
        <v>1.863322860120456</v>
      </c>
      <c r="F128" s="34">
        <f t="shared" si="35"/>
        <v>1.6812412373755872</v>
      </c>
      <c r="G128" s="34">
        <f t="shared" si="41"/>
        <v>0.6575342465753424</v>
      </c>
      <c r="H128" s="34">
        <f t="shared" si="42"/>
        <v>-0.18208162274486872</v>
      </c>
      <c r="I128" s="25">
        <v>159</v>
      </c>
      <c r="J128" s="48">
        <v>100</v>
      </c>
      <c r="K128" s="25">
        <f t="shared" si="48"/>
        <v>-59</v>
      </c>
      <c r="L128" s="34">
        <f t="shared" si="37"/>
        <v>2.2013971243204513</v>
      </c>
      <c r="M128" s="34">
        <f t="shared" si="37"/>
        <v>2</v>
      </c>
      <c r="N128" s="34">
        <f t="shared" si="43"/>
        <v>0.6289308176100629</v>
      </c>
      <c r="O128" s="44">
        <f t="shared" si="44"/>
        <v>-0.20139712432045132</v>
      </c>
      <c r="P128" s="44"/>
      <c r="Q128" s="50">
        <v>4.3</v>
      </c>
      <c r="R128" s="51">
        <v>4.2</v>
      </c>
      <c r="S128" s="50">
        <f t="shared" si="49"/>
        <v>-0.09999999999999964</v>
      </c>
      <c r="T128" s="34">
        <f t="shared" si="39"/>
        <v>0.6334684555795865</v>
      </c>
      <c r="U128" s="34">
        <f t="shared" si="39"/>
        <v>0.6232492903979004</v>
      </c>
      <c r="V128" s="34">
        <f t="shared" si="45"/>
        <v>0.9767441860465117</v>
      </c>
      <c r="W128" s="35">
        <f t="shared" si="46"/>
        <v>-0.010219165181686085</v>
      </c>
      <c r="X128" s="50">
        <v>0.2</v>
      </c>
      <c r="Y128" s="51">
        <v>0.3</v>
      </c>
      <c r="Z128" s="50">
        <f t="shared" si="50"/>
        <v>0.09999999999999998</v>
      </c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</row>
    <row r="129" spans="1:37" ht="13.5">
      <c r="A129" s="25">
        <v>106</v>
      </c>
      <c r="B129" s="25">
        <v>26</v>
      </c>
      <c r="C129" s="48">
        <v>38</v>
      </c>
      <c r="D129" s="25">
        <f t="shared" si="47"/>
        <v>12</v>
      </c>
      <c r="E129" s="34">
        <f t="shared" si="35"/>
        <v>1.414973347970818</v>
      </c>
      <c r="F129" s="34">
        <f t="shared" si="35"/>
        <v>1.5797835966168101</v>
      </c>
      <c r="G129" s="34">
        <f t="shared" si="41"/>
        <v>1.4615384615384615</v>
      </c>
      <c r="H129" s="34">
        <f t="shared" si="42"/>
        <v>0.16481024864599214</v>
      </c>
      <c r="I129" s="25">
        <v>20</v>
      </c>
      <c r="J129" s="48">
        <v>25</v>
      </c>
      <c r="K129" s="25">
        <f t="shared" si="48"/>
        <v>5</v>
      </c>
      <c r="L129" s="34">
        <f t="shared" si="37"/>
        <v>1.3010299956639813</v>
      </c>
      <c r="M129" s="34">
        <f t="shared" si="37"/>
        <v>1.3979400086720377</v>
      </c>
      <c r="N129" s="34">
        <f t="shared" si="43"/>
        <v>1.25</v>
      </c>
      <c r="O129" s="44">
        <f t="shared" si="44"/>
        <v>0.09691001300805646</v>
      </c>
      <c r="P129" s="44"/>
      <c r="Q129" s="50">
        <v>5.8</v>
      </c>
      <c r="R129" s="51">
        <v>2.1</v>
      </c>
      <c r="S129" s="50">
        <f t="shared" si="49"/>
        <v>-3.6999999999999997</v>
      </c>
      <c r="T129" s="34">
        <f t="shared" si="39"/>
        <v>0.7634279935629372</v>
      </c>
      <c r="U129" s="34">
        <f t="shared" si="39"/>
        <v>0.3222192947339193</v>
      </c>
      <c r="V129" s="34">
        <f t="shared" si="45"/>
        <v>0.3620689655172414</v>
      </c>
      <c r="W129" s="35">
        <f t="shared" si="46"/>
        <v>-0.4412086988290179</v>
      </c>
      <c r="X129" s="50">
        <v>0.2</v>
      </c>
      <c r="Y129" s="51">
        <v>0.2</v>
      </c>
      <c r="Z129" s="50">
        <f t="shared" si="50"/>
        <v>0</v>
      </c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</row>
    <row r="130" spans="1:37" ht="13.5">
      <c r="A130" s="25">
        <v>107</v>
      </c>
      <c r="B130" s="25">
        <v>20</v>
      </c>
      <c r="C130" s="48">
        <v>27</v>
      </c>
      <c r="D130" s="25">
        <f t="shared" si="47"/>
        <v>7</v>
      </c>
      <c r="E130" s="34">
        <f t="shared" si="35"/>
        <v>1.3010299956639813</v>
      </c>
      <c r="F130" s="34">
        <f t="shared" si="35"/>
        <v>1.4313637641589874</v>
      </c>
      <c r="G130" s="34">
        <f t="shared" si="41"/>
        <v>1.35</v>
      </c>
      <c r="H130" s="34">
        <f t="shared" si="42"/>
        <v>0.1303337684950061</v>
      </c>
      <c r="I130" s="25">
        <v>18</v>
      </c>
      <c r="J130" s="48">
        <v>24</v>
      </c>
      <c r="K130" s="25">
        <f t="shared" si="48"/>
        <v>6</v>
      </c>
      <c r="L130" s="34">
        <f t="shared" si="37"/>
        <v>1.255272505103306</v>
      </c>
      <c r="M130" s="34">
        <f t="shared" si="37"/>
        <v>1.380211241711606</v>
      </c>
      <c r="N130" s="34">
        <f t="shared" si="43"/>
        <v>1.3333333333333333</v>
      </c>
      <c r="O130" s="44">
        <f t="shared" si="44"/>
        <v>0.1249387366082999</v>
      </c>
      <c r="P130" s="44"/>
      <c r="Q130" s="50">
        <v>3.5</v>
      </c>
      <c r="R130" s="51">
        <v>3.4</v>
      </c>
      <c r="S130" s="50">
        <f t="shared" si="49"/>
        <v>-0.10000000000000009</v>
      </c>
      <c r="T130" s="34">
        <f t="shared" si="39"/>
        <v>0.5440680443502757</v>
      </c>
      <c r="U130" s="34">
        <f t="shared" si="39"/>
        <v>0.5314789170422551</v>
      </c>
      <c r="V130" s="34">
        <f t="shared" si="45"/>
        <v>0.9714285714285714</v>
      </c>
      <c r="W130" s="35">
        <f t="shared" si="46"/>
        <v>-0.012589127308020531</v>
      </c>
      <c r="X130" s="50">
        <v>0.2</v>
      </c>
      <c r="Y130" s="51">
        <v>0.2</v>
      </c>
      <c r="Z130" s="50">
        <f t="shared" si="50"/>
        <v>0</v>
      </c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</row>
    <row r="131" spans="1:37" ht="13.5">
      <c r="A131" s="25">
        <v>108</v>
      </c>
      <c r="B131" s="25">
        <v>24</v>
      </c>
      <c r="C131" s="48">
        <v>33</v>
      </c>
      <c r="D131" s="25">
        <f t="shared" si="47"/>
        <v>9</v>
      </c>
      <c r="E131" s="34">
        <f t="shared" si="35"/>
        <v>1.380211241711606</v>
      </c>
      <c r="F131" s="34">
        <f t="shared" si="35"/>
        <v>1.5185139398778875</v>
      </c>
      <c r="G131" s="34">
        <f t="shared" si="41"/>
        <v>1.375</v>
      </c>
      <c r="H131" s="34">
        <f t="shared" si="42"/>
        <v>0.1383026981662816</v>
      </c>
      <c r="I131" s="25">
        <v>41</v>
      </c>
      <c r="J131" s="48">
        <v>49</v>
      </c>
      <c r="K131" s="25">
        <f t="shared" si="48"/>
        <v>8</v>
      </c>
      <c r="L131" s="34">
        <f t="shared" si="37"/>
        <v>1.6127838567197355</v>
      </c>
      <c r="M131" s="34">
        <f t="shared" si="37"/>
        <v>1.6901960800285136</v>
      </c>
      <c r="N131" s="34">
        <f t="shared" si="43"/>
        <v>1.1951219512195121</v>
      </c>
      <c r="O131" s="44">
        <f t="shared" si="44"/>
        <v>0.07741222330877817</v>
      </c>
      <c r="P131" s="44"/>
      <c r="Q131" s="50">
        <v>10</v>
      </c>
      <c r="R131" s="51">
        <v>10.3</v>
      </c>
      <c r="S131" s="50">
        <f t="shared" si="49"/>
        <v>0.3000000000000007</v>
      </c>
      <c r="T131" s="34">
        <f t="shared" si="39"/>
        <v>1</v>
      </c>
      <c r="U131" s="34">
        <f t="shared" si="39"/>
        <v>1.0128372247051722</v>
      </c>
      <c r="V131" s="34">
        <f t="shared" si="45"/>
        <v>1.03</v>
      </c>
      <c r="W131" s="35">
        <f t="shared" si="46"/>
        <v>0.012837224705172234</v>
      </c>
      <c r="X131" s="50">
        <v>0.5</v>
      </c>
      <c r="Y131" s="51">
        <v>0.5</v>
      </c>
      <c r="Z131" s="50">
        <f t="shared" si="50"/>
        <v>0</v>
      </c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</row>
    <row r="132" spans="1:37" ht="13.5">
      <c r="A132" s="25">
        <v>109</v>
      </c>
      <c r="B132" s="25">
        <v>31</v>
      </c>
      <c r="C132" s="48">
        <v>43</v>
      </c>
      <c r="D132" s="25">
        <f t="shared" si="47"/>
        <v>12</v>
      </c>
      <c r="E132" s="34">
        <f t="shared" si="35"/>
        <v>1.4913616938342726</v>
      </c>
      <c r="F132" s="34">
        <f t="shared" si="35"/>
        <v>1.6334684555795864</v>
      </c>
      <c r="G132" s="34">
        <f t="shared" si="41"/>
        <v>1.3870967741935485</v>
      </c>
      <c r="H132" s="34">
        <f t="shared" si="42"/>
        <v>0.14210676174531378</v>
      </c>
      <c r="I132" s="25">
        <v>77</v>
      </c>
      <c r="J132" s="48">
        <v>72</v>
      </c>
      <c r="K132" s="25">
        <f t="shared" si="48"/>
        <v>-5</v>
      </c>
      <c r="L132" s="34">
        <f t="shared" si="37"/>
        <v>1.8864907251724818</v>
      </c>
      <c r="M132" s="34">
        <f t="shared" si="37"/>
        <v>1.8573324964312685</v>
      </c>
      <c r="N132" s="34">
        <f t="shared" si="43"/>
        <v>0.935064935064935</v>
      </c>
      <c r="O132" s="44">
        <f t="shared" si="44"/>
        <v>-0.02915822874121332</v>
      </c>
      <c r="P132" s="44"/>
      <c r="Q132" s="50">
        <v>8.7</v>
      </c>
      <c r="R132" s="51">
        <v>5.8</v>
      </c>
      <c r="S132" s="50">
        <f t="shared" si="49"/>
        <v>-2.8999999999999995</v>
      </c>
      <c r="T132" s="34">
        <f t="shared" si="39"/>
        <v>0.9395192526186185</v>
      </c>
      <c r="U132" s="34">
        <f t="shared" si="39"/>
        <v>0.7634279935629372</v>
      </c>
      <c r="V132" s="34">
        <f t="shared" si="45"/>
        <v>0.6666666666666667</v>
      </c>
      <c r="W132" s="35">
        <f t="shared" si="46"/>
        <v>-0.17609125905568124</v>
      </c>
      <c r="X132" s="50">
        <v>0.3</v>
      </c>
      <c r="Y132" s="51">
        <v>0.3</v>
      </c>
      <c r="Z132" s="50">
        <f t="shared" si="50"/>
        <v>0</v>
      </c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</row>
    <row r="133" spans="1:37" ht="13.5">
      <c r="A133" s="25">
        <v>110</v>
      </c>
      <c r="B133" s="25">
        <v>41</v>
      </c>
      <c r="C133" s="48">
        <v>293</v>
      </c>
      <c r="D133" s="25">
        <f t="shared" si="47"/>
        <v>252</v>
      </c>
      <c r="E133" s="34">
        <f t="shared" si="35"/>
        <v>1.6127838567197355</v>
      </c>
      <c r="F133" s="34">
        <f t="shared" si="35"/>
        <v>2.4668676203541096</v>
      </c>
      <c r="G133" s="34">
        <f t="shared" si="41"/>
        <v>7.146341463414634</v>
      </c>
      <c r="H133" s="34">
        <f t="shared" si="42"/>
        <v>0.8540837636343741</v>
      </c>
      <c r="I133" s="25">
        <v>51</v>
      </c>
      <c r="J133" s="48">
        <v>555</v>
      </c>
      <c r="K133" s="25">
        <f t="shared" si="48"/>
        <v>504</v>
      </c>
      <c r="L133" s="34">
        <f t="shared" si="37"/>
        <v>1.7075701760979363</v>
      </c>
      <c r="M133" s="34">
        <f t="shared" si="37"/>
        <v>2.7442929831226763</v>
      </c>
      <c r="N133" s="34">
        <f t="shared" si="43"/>
        <v>10.882352941176471</v>
      </c>
      <c r="O133" s="44">
        <f t="shared" si="44"/>
        <v>1.03672280702474</v>
      </c>
      <c r="P133" s="44"/>
      <c r="Q133" s="50">
        <v>6.1</v>
      </c>
      <c r="R133" s="51">
        <v>4</v>
      </c>
      <c r="S133" s="50">
        <f t="shared" si="49"/>
        <v>-2.0999999999999996</v>
      </c>
      <c r="T133" s="34">
        <f t="shared" si="39"/>
        <v>0.785329835010767</v>
      </c>
      <c r="U133" s="34">
        <f t="shared" si="39"/>
        <v>0.6020599913279624</v>
      </c>
      <c r="V133" s="34">
        <f t="shared" si="45"/>
        <v>0.6557377049180328</v>
      </c>
      <c r="W133" s="35">
        <f t="shared" si="46"/>
        <v>-0.18326984368280463</v>
      </c>
      <c r="X133" s="50">
        <v>0.2</v>
      </c>
      <c r="Y133" s="51">
        <v>0.3</v>
      </c>
      <c r="Z133" s="50">
        <f t="shared" si="50"/>
        <v>0.09999999999999998</v>
      </c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</row>
    <row r="134" spans="1:37" ht="13.5">
      <c r="A134" s="25">
        <v>111</v>
      </c>
      <c r="B134" s="25">
        <v>26</v>
      </c>
      <c r="C134" s="48">
        <v>145</v>
      </c>
      <c r="D134" s="25">
        <f t="shared" si="47"/>
        <v>119</v>
      </c>
      <c r="E134" s="34">
        <f t="shared" si="35"/>
        <v>1.414973347970818</v>
      </c>
      <c r="F134" s="34">
        <f t="shared" si="35"/>
        <v>2.161368002234975</v>
      </c>
      <c r="G134" s="34">
        <f t="shared" si="41"/>
        <v>5.576923076923077</v>
      </c>
      <c r="H134" s="34">
        <f t="shared" si="42"/>
        <v>0.7463946542641569</v>
      </c>
      <c r="I134" s="25">
        <v>67</v>
      </c>
      <c r="J134" s="48">
        <v>347</v>
      </c>
      <c r="K134" s="25">
        <f t="shared" si="48"/>
        <v>280</v>
      </c>
      <c r="L134" s="34">
        <f t="shared" si="37"/>
        <v>1.8260748027008264</v>
      </c>
      <c r="M134" s="34">
        <f t="shared" si="37"/>
        <v>2.5403294747908736</v>
      </c>
      <c r="N134" s="34">
        <f t="shared" si="43"/>
        <v>5.17910447761194</v>
      </c>
      <c r="O134" s="44">
        <f t="shared" si="44"/>
        <v>0.7142546720900471</v>
      </c>
      <c r="P134" s="44"/>
      <c r="Q134" s="50">
        <v>4</v>
      </c>
      <c r="R134" s="51">
        <v>7.5</v>
      </c>
      <c r="S134" s="50">
        <f t="shared" si="49"/>
        <v>3.5</v>
      </c>
      <c r="T134" s="34">
        <f t="shared" si="39"/>
        <v>0.6020599913279624</v>
      </c>
      <c r="U134" s="34">
        <f t="shared" si="39"/>
        <v>0.8750612633917001</v>
      </c>
      <c r="V134" s="34">
        <f t="shared" si="45"/>
        <v>1.875</v>
      </c>
      <c r="W134" s="35">
        <f t="shared" si="46"/>
        <v>0.2730012720637377</v>
      </c>
      <c r="X134" s="50">
        <v>0.2</v>
      </c>
      <c r="Y134" s="51">
        <v>0.2</v>
      </c>
      <c r="Z134" s="50">
        <f t="shared" si="50"/>
        <v>0</v>
      </c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</row>
    <row r="135" spans="1:37" ht="13.5">
      <c r="A135" s="25">
        <v>112</v>
      </c>
      <c r="B135" s="25">
        <v>36</v>
      </c>
      <c r="C135" s="48">
        <v>104</v>
      </c>
      <c r="D135" s="25">
        <f t="shared" si="47"/>
        <v>68</v>
      </c>
      <c r="E135" s="34">
        <f t="shared" si="35"/>
        <v>1.5563025007672873</v>
      </c>
      <c r="F135" s="34">
        <f t="shared" si="35"/>
        <v>2.0170333392987803</v>
      </c>
      <c r="G135" s="34">
        <f t="shared" si="41"/>
        <v>2.888888888888889</v>
      </c>
      <c r="H135" s="34">
        <f t="shared" si="42"/>
        <v>0.460730838531493</v>
      </c>
      <c r="I135" s="25">
        <v>107</v>
      </c>
      <c r="J135" s="48">
        <v>226</v>
      </c>
      <c r="K135" s="25">
        <f t="shared" si="48"/>
        <v>119</v>
      </c>
      <c r="L135" s="34">
        <f t="shared" si="37"/>
        <v>2.0293837776852097</v>
      </c>
      <c r="M135" s="34">
        <f t="shared" si="37"/>
        <v>2.3541084391474008</v>
      </c>
      <c r="N135" s="34">
        <f t="shared" si="43"/>
        <v>2.1121495327102804</v>
      </c>
      <c r="O135" s="44">
        <f t="shared" si="44"/>
        <v>0.32472466146219103</v>
      </c>
      <c r="P135" s="44"/>
      <c r="Q135" s="50">
        <v>7.5</v>
      </c>
      <c r="R135" s="51">
        <v>4.2</v>
      </c>
      <c r="S135" s="50">
        <f t="shared" si="49"/>
        <v>-3.3</v>
      </c>
      <c r="T135" s="34">
        <f t="shared" si="39"/>
        <v>0.8750612633917001</v>
      </c>
      <c r="U135" s="34">
        <f t="shared" si="39"/>
        <v>0.6232492903979004</v>
      </c>
      <c r="V135" s="34">
        <f t="shared" si="45"/>
        <v>0.56</v>
      </c>
      <c r="W135" s="35">
        <f t="shared" si="46"/>
        <v>-0.25181197299379965</v>
      </c>
      <c r="X135" s="50">
        <v>0.2</v>
      </c>
      <c r="Y135" s="51">
        <v>0.3</v>
      </c>
      <c r="Z135" s="50">
        <f t="shared" si="50"/>
        <v>0.09999999999999998</v>
      </c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</row>
    <row r="136" spans="1:37" ht="13.5">
      <c r="A136" s="25">
        <v>113</v>
      </c>
      <c r="B136" s="25">
        <v>18</v>
      </c>
      <c r="C136" s="48">
        <v>28</v>
      </c>
      <c r="D136" s="25">
        <f t="shared" si="47"/>
        <v>10</v>
      </c>
      <c r="E136" s="34">
        <f t="shared" si="35"/>
        <v>1.255272505103306</v>
      </c>
      <c r="F136" s="34">
        <f t="shared" si="35"/>
        <v>1.4471580313422192</v>
      </c>
      <c r="G136" s="34">
        <f t="shared" si="41"/>
        <v>1.5555555555555556</v>
      </c>
      <c r="H136" s="34">
        <f t="shared" si="42"/>
        <v>0.1918855262389132</v>
      </c>
      <c r="I136" s="25">
        <v>38</v>
      </c>
      <c r="J136" s="48">
        <v>58</v>
      </c>
      <c r="K136" s="25">
        <f t="shared" si="48"/>
        <v>20</v>
      </c>
      <c r="L136" s="34">
        <f t="shared" si="37"/>
        <v>1.5797835966168101</v>
      </c>
      <c r="M136" s="34">
        <f t="shared" si="37"/>
        <v>1.7634279935629373</v>
      </c>
      <c r="N136" s="34">
        <f t="shared" si="43"/>
        <v>1.5263157894736843</v>
      </c>
      <c r="O136" s="44">
        <f t="shared" si="44"/>
        <v>0.18364439694612722</v>
      </c>
      <c r="P136" s="44"/>
      <c r="Q136" s="50">
        <v>20.3</v>
      </c>
      <c r="R136" s="51">
        <v>16.8</v>
      </c>
      <c r="S136" s="50">
        <f t="shared" si="49"/>
        <v>-3.5</v>
      </c>
      <c r="T136" s="34">
        <f t="shared" si="39"/>
        <v>1.307496037913213</v>
      </c>
      <c r="U136" s="34">
        <f t="shared" si="39"/>
        <v>1.2253092817258628</v>
      </c>
      <c r="V136" s="34">
        <f t="shared" si="45"/>
        <v>0.8275862068965517</v>
      </c>
      <c r="W136" s="35">
        <f t="shared" si="46"/>
        <v>-0.08218675618735016</v>
      </c>
      <c r="X136" s="50">
        <v>0.8</v>
      </c>
      <c r="Y136" s="51">
        <v>0.7</v>
      </c>
      <c r="Z136" s="50">
        <f t="shared" si="50"/>
        <v>-0.10000000000000009</v>
      </c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</row>
    <row r="137" spans="1:37" ht="13.5">
      <c r="A137" s="25">
        <v>114</v>
      </c>
      <c r="B137" s="25">
        <v>44</v>
      </c>
      <c r="C137" s="48">
        <v>97</v>
      </c>
      <c r="D137" s="25">
        <f t="shared" si="47"/>
        <v>53</v>
      </c>
      <c r="E137" s="34">
        <f t="shared" si="35"/>
        <v>1.6434526764861874</v>
      </c>
      <c r="F137" s="34">
        <f t="shared" si="35"/>
        <v>1.9867717342662448</v>
      </c>
      <c r="G137" s="34">
        <f t="shared" si="41"/>
        <v>2.2045454545454546</v>
      </c>
      <c r="H137" s="34">
        <f t="shared" si="42"/>
        <v>0.34331905778005734</v>
      </c>
      <c r="I137" s="25">
        <v>57</v>
      </c>
      <c r="J137" s="48">
        <v>227</v>
      </c>
      <c r="K137" s="25">
        <f t="shared" si="48"/>
        <v>170</v>
      </c>
      <c r="L137" s="34">
        <f t="shared" si="37"/>
        <v>1.7558748556724915</v>
      </c>
      <c r="M137" s="34">
        <f t="shared" si="37"/>
        <v>2.3560258571931225</v>
      </c>
      <c r="N137" s="34">
        <f t="shared" si="43"/>
        <v>3.982456140350877</v>
      </c>
      <c r="O137" s="44">
        <f t="shared" si="44"/>
        <v>0.6001510015206311</v>
      </c>
      <c r="P137" s="44"/>
      <c r="Q137" s="50">
        <v>8.9</v>
      </c>
      <c r="R137" s="51">
        <v>5.5</v>
      </c>
      <c r="S137" s="50">
        <f t="shared" si="49"/>
        <v>-3.4000000000000004</v>
      </c>
      <c r="T137" s="34">
        <f t="shared" si="39"/>
        <v>0.9493900066449128</v>
      </c>
      <c r="U137" s="34">
        <f t="shared" si="39"/>
        <v>0.7403626894942439</v>
      </c>
      <c r="V137" s="34">
        <f t="shared" si="45"/>
        <v>0.6179775280898876</v>
      </c>
      <c r="W137" s="35">
        <f t="shared" si="46"/>
        <v>-0.2090273171506689</v>
      </c>
      <c r="X137" s="50">
        <v>0.2</v>
      </c>
      <c r="Y137" s="51">
        <v>0.2</v>
      </c>
      <c r="Z137" s="50">
        <f t="shared" si="50"/>
        <v>0</v>
      </c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</row>
    <row r="138" spans="1:37" ht="13.5">
      <c r="A138" s="25">
        <v>115</v>
      </c>
      <c r="B138" s="25">
        <v>49</v>
      </c>
      <c r="C138" s="48">
        <v>105</v>
      </c>
      <c r="D138" s="25">
        <f t="shared" si="47"/>
        <v>56</v>
      </c>
      <c r="E138" s="34">
        <f t="shared" si="35"/>
        <v>1.6901960800285136</v>
      </c>
      <c r="F138" s="34">
        <f t="shared" si="35"/>
        <v>2.0211892990699383</v>
      </c>
      <c r="G138" s="34">
        <f t="shared" si="41"/>
        <v>2.142857142857143</v>
      </c>
      <c r="H138" s="34">
        <f t="shared" si="42"/>
        <v>0.33099321904142465</v>
      </c>
      <c r="I138" s="25">
        <v>99</v>
      </c>
      <c r="J138" s="48">
        <v>233</v>
      </c>
      <c r="K138" s="25">
        <f t="shared" si="48"/>
        <v>134</v>
      </c>
      <c r="L138" s="34">
        <f t="shared" si="37"/>
        <v>1.99563519459755</v>
      </c>
      <c r="M138" s="34">
        <f t="shared" si="37"/>
        <v>2.367355921026019</v>
      </c>
      <c r="N138" s="34">
        <f t="shared" si="43"/>
        <v>2.3535353535353534</v>
      </c>
      <c r="O138" s="44">
        <f t="shared" si="44"/>
        <v>0.371720726428469</v>
      </c>
      <c r="P138" s="44"/>
      <c r="Q138" s="50">
        <v>10.5</v>
      </c>
      <c r="R138" s="51">
        <v>6.3</v>
      </c>
      <c r="S138" s="50">
        <f t="shared" si="49"/>
        <v>-4.2</v>
      </c>
      <c r="T138" s="34">
        <f t="shared" si="39"/>
        <v>1.021189299069938</v>
      </c>
      <c r="U138" s="34">
        <f t="shared" si="39"/>
        <v>0.7993405494535817</v>
      </c>
      <c r="V138" s="34">
        <f t="shared" si="45"/>
        <v>0.6</v>
      </c>
      <c r="W138" s="35">
        <f t="shared" si="46"/>
        <v>-0.22184874961635637</v>
      </c>
      <c r="X138" s="50">
        <v>0.2</v>
      </c>
      <c r="Y138" s="51">
        <v>0.3</v>
      </c>
      <c r="Z138" s="50">
        <f t="shared" si="50"/>
        <v>0.09999999999999998</v>
      </c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</row>
    <row r="139" spans="1:37" ht="13.5">
      <c r="A139" s="25">
        <v>116</v>
      </c>
      <c r="B139" s="25">
        <v>45</v>
      </c>
      <c r="C139" s="48">
        <v>84</v>
      </c>
      <c r="D139" s="25">
        <f t="shared" si="47"/>
        <v>39</v>
      </c>
      <c r="E139" s="34">
        <f t="shared" si="35"/>
        <v>1.6532125137753437</v>
      </c>
      <c r="F139" s="34">
        <f t="shared" si="35"/>
        <v>1.9242792860618816</v>
      </c>
      <c r="G139" s="34">
        <f t="shared" si="41"/>
        <v>1.8666666666666667</v>
      </c>
      <c r="H139" s="34">
        <f t="shared" si="42"/>
        <v>0.27106677228653786</v>
      </c>
      <c r="I139" s="25">
        <v>101</v>
      </c>
      <c r="J139" s="48">
        <v>170</v>
      </c>
      <c r="K139" s="25">
        <f t="shared" si="48"/>
        <v>69</v>
      </c>
      <c r="L139" s="34">
        <f t="shared" si="37"/>
        <v>2.0043213737826426</v>
      </c>
      <c r="M139" s="34">
        <f t="shared" si="37"/>
        <v>2.230448921378274</v>
      </c>
      <c r="N139" s="34">
        <f t="shared" si="43"/>
        <v>1.683168316831683</v>
      </c>
      <c r="O139" s="44">
        <f t="shared" si="44"/>
        <v>0.22612754759563147</v>
      </c>
      <c r="P139" s="44"/>
      <c r="Q139" s="50">
        <v>11</v>
      </c>
      <c r="R139" s="51">
        <v>5.1</v>
      </c>
      <c r="S139" s="50">
        <f t="shared" si="49"/>
        <v>-5.9</v>
      </c>
      <c r="T139" s="34">
        <f t="shared" si="39"/>
        <v>1.0413926851582251</v>
      </c>
      <c r="U139" s="34">
        <f t="shared" si="39"/>
        <v>0.7075701760979364</v>
      </c>
      <c r="V139" s="34">
        <f t="shared" si="45"/>
        <v>0.4636363636363636</v>
      </c>
      <c r="W139" s="35">
        <f t="shared" si="46"/>
        <v>-0.33382250906028876</v>
      </c>
      <c r="X139" s="50">
        <v>0.5</v>
      </c>
      <c r="Y139" s="51">
        <v>0.2</v>
      </c>
      <c r="Z139" s="50">
        <f t="shared" si="50"/>
        <v>-0.3</v>
      </c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</row>
    <row r="140" spans="1:65" ht="13.5">
      <c r="A140" s="25">
        <v>117</v>
      </c>
      <c r="B140" s="25">
        <v>15</v>
      </c>
      <c r="C140" s="48">
        <v>20</v>
      </c>
      <c r="D140" s="25">
        <f t="shared" si="47"/>
        <v>5</v>
      </c>
      <c r="E140" s="34">
        <f t="shared" si="35"/>
        <v>1.1760912590556813</v>
      </c>
      <c r="F140" s="34">
        <f t="shared" si="35"/>
        <v>1.3010299956639813</v>
      </c>
      <c r="G140" s="34">
        <f t="shared" si="41"/>
        <v>1.3333333333333333</v>
      </c>
      <c r="H140" s="34">
        <f t="shared" si="42"/>
        <v>0.1249387366082999</v>
      </c>
      <c r="I140" s="25">
        <v>12</v>
      </c>
      <c r="J140" s="48">
        <v>16</v>
      </c>
      <c r="K140" s="25">
        <f t="shared" si="48"/>
        <v>4</v>
      </c>
      <c r="L140" s="34">
        <f t="shared" si="37"/>
        <v>1.0791812460476249</v>
      </c>
      <c r="M140" s="34">
        <f t="shared" si="37"/>
        <v>1.2041199826559248</v>
      </c>
      <c r="N140" s="34">
        <f t="shared" si="43"/>
        <v>1.3333333333333333</v>
      </c>
      <c r="O140" s="44">
        <f t="shared" si="44"/>
        <v>0.1249387366082999</v>
      </c>
      <c r="P140" s="44"/>
      <c r="Q140" s="50">
        <v>4.5</v>
      </c>
      <c r="R140" s="51">
        <v>5</v>
      </c>
      <c r="S140" s="50">
        <f t="shared" si="49"/>
        <v>0.5</v>
      </c>
      <c r="T140" s="34">
        <f t="shared" si="39"/>
        <v>0.6532125137753437</v>
      </c>
      <c r="U140" s="34">
        <f t="shared" si="39"/>
        <v>0.6989700043360189</v>
      </c>
      <c r="V140" s="34">
        <f t="shared" si="45"/>
        <v>1.1111111111111112</v>
      </c>
      <c r="W140" s="35">
        <f t="shared" si="46"/>
        <v>0.04575749056067513</v>
      </c>
      <c r="X140" s="50">
        <v>0.5</v>
      </c>
      <c r="Y140" s="51">
        <v>0.4</v>
      </c>
      <c r="Z140" s="50">
        <f t="shared" si="50"/>
        <v>-0.09999999999999998</v>
      </c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BE140" s="37"/>
      <c r="BF140" s="37"/>
      <c r="BG140" s="37"/>
      <c r="BH140" s="37"/>
      <c r="BI140" s="37"/>
      <c r="BJ140" s="37"/>
      <c r="BK140" s="37"/>
      <c r="BL140" s="37"/>
      <c r="BM140" s="37"/>
    </row>
    <row r="141" spans="1:65" ht="13.5">
      <c r="A141" s="25">
        <v>118</v>
      </c>
      <c r="B141" s="25">
        <v>52</v>
      </c>
      <c r="C141" s="48">
        <v>65</v>
      </c>
      <c r="D141" s="25">
        <f t="shared" si="47"/>
        <v>13</v>
      </c>
      <c r="E141" s="34">
        <f t="shared" si="35"/>
        <v>1.7160033436347992</v>
      </c>
      <c r="F141" s="34">
        <f t="shared" si="35"/>
        <v>1.8129133566428555</v>
      </c>
      <c r="G141" s="34">
        <f t="shared" si="41"/>
        <v>1.25</v>
      </c>
      <c r="H141" s="34">
        <f t="shared" si="42"/>
        <v>0.09691001300805624</v>
      </c>
      <c r="I141" s="25">
        <v>85</v>
      </c>
      <c r="J141" s="48">
        <v>85</v>
      </c>
      <c r="K141" s="25">
        <f t="shared" si="48"/>
        <v>0</v>
      </c>
      <c r="L141" s="34">
        <f t="shared" si="37"/>
        <v>1.9294189257142926</v>
      </c>
      <c r="M141" s="34">
        <f t="shared" si="37"/>
        <v>1.9294189257142926</v>
      </c>
      <c r="N141" s="34">
        <f t="shared" si="43"/>
        <v>1</v>
      </c>
      <c r="O141" s="44">
        <f t="shared" si="44"/>
        <v>0</v>
      </c>
      <c r="P141" s="44"/>
      <c r="Q141" s="50">
        <v>10</v>
      </c>
      <c r="R141" s="51">
        <v>14.7</v>
      </c>
      <c r="S141" s="50">
        <f t="shared" si="49"/>
        <v>4.699999999999999</v>
      </c>
      <c r="T141" s="34">
        <f t="shared" si="39"/>
        <v>1</v>
      </c>
      <c r="U141" s="34">
        <f t="shared" si="39"/>
        <v>1.167317334748176</v>
      </c>
      <c r="V141" s="34">
        <f t="shared" si="45"/>
        <v>1.47</v>
      </c>
      <c r="W141" s="35">
        <f t="shared" si="46"/>
        <v>0.167317334748176</v>
      </c>
      <c r="X141" s="50">
        <v>0.4</v>
      </c>
      <c r="Y141" s="51">
        <v>0.4</v>
      </c>
      <c r="Z141" s="50">
        <f t="shared" si="50"/>
        <v>0</v>
      </c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</row>
    <row r="142" spans="1:65" ht="13.5">
      <c r="A142" s="25">
        <v>119</v>
      </c>
      <c r="B142" s="25">
        <v>56</v>
      </c>
      <c r="C142" s="48">
        <v>51</v>
      </c>
      <c r="D142" s="25">
        <f t="shared" si="47"/>
        <v>-5</v>
      </c>
      <c r="E142" s="34">
        <f t="shared" si="35"/>
        <v>1.7481880270062005</v>
      </c>
      <c r="F142" s="34">
        <f t="shared" si="35"/>
        <v>1.7075701760979363</v>
      </c>
      <c r="G142" s="34">
        <f t="shared" si="41"/>
        <v>0.9107142857142857</v>
      </c>
      <c r="H142" s="34">
        <f t="shared" si="42"/>
        <v>-0.0406178509082642</v>
      </c>
      <c r="I142" s="25">
        <v>27</v>
      </c>
      <c r="J142" s="48">
        <v>40</v>
      </c>
      <c r="K142" s="25">
        <f t="shared" si="48"/>
        <v>13</v>
      </c>
      <c r="L142" s="34">
        <f t="shared" si="37"/>
        <v>1.4313637641589874</v>
      </c>
      <c r="M142" s="34">
        <f t="shared" si="37"/>
        <v>1.6020599913279623</v>
      </c>
      <c r="N142" s="34">
        <f t="shared" si="43"/>
        <v>1.4814814814814814</v>
      </c>
      <c r="O142" s="44">
        <f t="shared" si="44"/>
        <v>0.17069622716897492</v>
      </c>
      <c r="P142" s="44"/>
      <c r="Q142" s="50">
        <v>7.7</v>
      </c>
      <c r="R142" s="51">
        <v>12.5</v>
      </c>
      <c r="S142" s="50">
        <f t="shared" si="49"/>
        <v>4.8</v>
      </c>
      <c r="T142" s="34">
        <f t="shared" si="39"/>
        <v>0.8864907251724818</v>
      </c>
      <c r="U142" s="34">
        <f t="shared" si="39"/>
        <v>1.0969100130080565</v>
      </c>
      <c r="V142" s="34">
        <f t="shared" si="45"/>
        <v>1.6233766233766234</v>
      </c>
      <c r="W142" s="35">
        <f t="shared" si="46"/>
        <v>0.21041928783557462</v>
      </c>
      <c r="X142" s="50">
        <v>0.2</v>
      </c>
      <c r="Y142" s="51">
        <v>0.2</v>
      </c>
      <c r="Z142" s="50">
        <f t="shared" si="50"/>
        <v>0</v>
      </c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</row>
    <row r="143" spans="27:66" ht="13.5"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</row>
    <row r="144" spans="27:66" ht="13.5"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</row>
    <row r="145" spans="27:66" ht="13.5"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</row>
    <row r="146" spans="27:66" ht="13.5"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</row>
    <row r="147" spans="27:66" ht="13.5"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</row>
    <row r="148" spans="27:66" ht="13.5"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</row>
    <row r="149" spans="27:66" ht="13.5">
      <c r="AA149" s="50"/>
      <c r="AB149" s="50"/>
      <c r="AC149" s="50"/>
      <c r="AD149" s="50"/>
      <c r="AE149" s="50"/>
      <c r="AF149" s="50"/>
      <c r="AG149" s="50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</row>
    <row r="150" spans="2:66" ht="13.5">
      <c r="B150" s="57"/>
      <c r="C150" s="57"/>
      <c r="I150" s="57"/>
      <c r="J150" s="57"/>
      <c r="Q150" s="57"/>
      <c r="R150" s="57"/>
      <c r="X150" s="57"/>
      <c r="AA150" s="50"/>
      <c r="AB150" s="50"/>
      <c r="AC150" s="50"/>
      <c r="AD150" s="50"/>
      <c r="AE150" s="50"/>
      <c r="AF150" s="50"/>
      <c r="AG150" s="50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</row>
    <row r="151" spans="2:66" ht="13.5">
      <c r="B151" s="57"/>
      <c r="C151" s="57"/>
      <c r="I151" s="57"/>
      <c r="J151" s="57"/>
      <c r="Q151" s="57"/>
      <c r="R151" s="57"/>
      <c r="X151" s="57"/>
      <c r="AA151" s="50"/>
      <c r="AB151" s="50"/>
      <c r="AC151" s="50"/>
      <c r="AD151" s="50"/>
      <c r="AE151" s="50"/>
      <c r="AF151" s="50"/>
      <c r="AG151" s="50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</row>
    <row r="152" spans="2:66" ht="13.5">
      <c r="B152" s="57"/>
      <c r="C152" s="57"/>
      <c r="I152" s="57"/>
      <c r="J152" s="57"/>
      <c r="Q152" s="57"/>
      <c r="R152" s="57"/>
      <c r="X152" s="57"/>
      <c r="AA152" s="50"/>
      <c r="AB152" s="50"/>
      <c r="AC152" s="50"/>
      <c r="AD152" s="50"/>
      <c r="AE152" s="50"/>
      <c r="AF152" s="50"/>
      <c r="AG152" s="50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</row>
    <row r="153" spans="2:65" ht="13.5">
      <c r="B153" s="57"/>
      <c r="C153" s="57"/>
      <c r="D153" s="37"/>
      <c r="E153" s="37"/>
      <c r="F153" s="37"/>
      <c r="G153" s="37"/>
      <c r="H153" s="37"/>
      <c r="I153" s="57"/>
      <c r="J153" s="57"/>
      <c r="K153" s="37"/>
      <c r="L153" s="37"/>
      <c r="M153" s="37"/>
      <c r="N153" s="37"/>
      <c r="O153" s="37"/>
      <c r="P153" s="37"/>
      <c r="Q153" s="57"/>
      <c r="R153" s="57"/>
      <c r="S153" s="37"/>
      <c r="T153" s="37"/>
      <c r="U153" s="37"/>
      <c r="V153" s="37"/>
      <c r="W153" s="37"/>
      <c r="X153" s="57"/>
      <c r="BE153" s="37"/>
      <c r="BF153" s="37"/>
      <c r="BG153" s="37"/>
      <c r="BH153" s="37"/>
      <c r="BI153" s="37"/>
      <c r="BJ153" s="37"/>
      <c r="BK153" s="37"/>
      <c r="BL153" s="37"/>
      <c r="BM153" s="37"/>
    </row>
    <row r="154" spans="2:24" ht="13.5">
      <c r="B154" s="57"/>
      <c r="C154" s="57"/>
      <c r="D154" s="37"/>
      <c r="E154" s="37"/>
      <c r="F154" s="37"/>
      <c r="G154" s="37"/>
      <c r="H154" s="37"/>
      <c r="I154" s="57"/>
      <c r="J154" s="57"/>
      <c r="K154" s="37"/>
      <c r="L154" s="37"/>
      <c r="M154" s="37"/>
      <c r="N154" s="37"/>
      <c r="O154" s="37"/>
      <c r="P154" s="37"/>
      <c r="Q154" s="57"/>
      <c r="R154" s="57"/>
      <c r="S154" s="37"/>
      <c r="T154" s="37"/>
      <c r="U154" s="37"/>
      <c r="V154" s="37"/>
      <c r="W154" s="37"/>
      <c r="X154" s="57"/>
    </row>
    <row r="155" spans="1:25" ht="13.5">
      <c r="A155" s="37"/>
      <c r="B155" s="37"/>
      <c r="C155" s="57"/>
      <c r="D155" s="37"/>
      <c r="E155" s="37"/>
      <c r="F155" s="37"/>
      <c r="G155" s="37"/>
      <c r="H155" s="37"/>
      <c r="I155" s="37"/>
      <c r="J155" s="57"/>
      <c r="K155" s="37"/>
      <c r="L155" s="37"/>
      <c r="M155" s="37"/>
      <c r="N155" s="37"/>
      <c r="O155" s="37"/>
      <c r="P155" s="37"/>
      <c r="Q155" s="37"/>
      <c r="R155" s="57"/>
      <c r="S155" s="37"/>
      <c r="T155" s="37"/>
      <c r="U155" s="37"/>
      <c r="V155" s="37"/>
      <c r="W155" s="37"/>
      <c r="X155" s="57"/>
      <c r="Y155" s="57"/>
    </row>
    <row r="156" spans="1:24" ht="13.5">
      <c r="A156" s="58"/>
      <c r="B156" s="57"/>
      <c r="C156" s="57"/>
      <c r="D156" s="37"/>
      <c r="E156" s="37"/>
      <c r="F156" s="37"/>
      <c r="G156" s="37"/>
      <c r="H156" s="37"/>
      <c r="I156" s="57"/>
      <c r="J156" s="57"/>
      <c r="K156" s="37"/>
      <c r="L156" s="37"/>
      <c r="M156" s="37"/>
      <c r="N156" s="37"/>
      <c r="O156" s="37"/>
      <c r="P156" s="37"/>
      <c r="Q156" s="57"/>
      <c r="R156" s="57"/>
      <c r="S156" s="37"/>
      <c r="T156" s="37"/>
      <c r="U156" s="37"/>
      <c r="V156" s="37"/>
      <c r="W156" s="37"/>
      <c r="X156" s="57"/>
    </row>
    <row r="157" spans="1:9" ht="13.5">
      <c r="A157" s="57"/>
      <c r="B157" s="57"/>
      <c r="I157" s="37"/>
    </row>
    <row r="158" spans="1:9" ht="13.5">
      <c r="A158" s="57"/>
      <c r="B158" s="57"/>
      <c r="I158" s="56"/>
    </row>
    <row r="159" spans="1:9" ht="13.5">
      <c r="A159" s="57"/>
      <c r="B159" s="57"/>
      <c r="I159" s="57"/>
    </row>
    <row r="160" spans="1:9" ht="13.5">
      <c r="A160" s="57"/>
      <c r="B160" s="57"/>
      <c r="I160" s="57"/>
    </row>
    <row r="161" spans="1:9" ht="13.5">
      <c r="A161" s="57"/>
      <c r="B161" s="57"/>
      <c r="I161" s="57"/>
    </row>
    <row r="162" spans="1:9" ht="13.5">
      <c r="A162" s="57"/>
      <c r="B162" s="57"/>
      <c r="I162" s="57"/>
    </row>
    <row r="163" spans="1:9" ht="13.5">
      <c r="A163" s="57"/>
      <c r="B163" s="57"/>
      <c r="I163" s="57"/>
    </row>
    <row r="164" spans="1:9" ht="13.5">
      <c r="A164" s="57"/>
      <c r="B164" s="57"/>
      <c r="I164" s="57"/>
    </row>
    <row r="165" spans="1:9" ht="13.5">
      <c r="A165" s="57"/>
      <c r="B165" s="57"/>
      <c r="I165" s="57"/>
    </row>
    <row r="166" spans="1:9" ht="13.5">
      <c r="A166" s="57"/>
      <c r="B166" s="57"/>
      <c r="I166" s="57"/>
    </row>
    <row r="167" spans="1:9" ht="13.5">
      <c r="A167" s="57"/>
      <c r="B167" s="57"/>
      <c r="I167" s="57"/>
    </row>
    <row r="168" spans="1:9" ht="13.5">
      <c r="A168" s="57"/>
      <c r="B168" s="57"/>
      <c r="I168" s="57"/>
    </row>
    <row r="169" spans="1:9" ht="13.5">
      <c r="A169" s="57"/>
      <c r="B169" s="57"/>
      <c r="I169" s="57"/>
    </row>
    <row r="170" spans="1:9" ht="13.5">
      <c r="A170" s="57"/>
      <c r="B170" s="57"/>
      <c r="I170" s="37"/>
    </row>
    <row r="171" spans="1:9" ht="13.5">
      <c r="A171" s="37"/>
      <c r="B171" s="37"/>
      <c r="I171" s="37"/>
    </row>
    <row r="172" spans="1:9" ht="13.5">
      <c r="A172" s="37"/>
      <c r="B172" s="37"/>
      <c r="I172" s="37"/>
    </row>
  </sheetData>
  <mergeCells count="9">
    <mergeCell ref="AL83:AM83"/>
    <mergeCell ref="X22:Z22"/>
    <mergeCell ref="B22:H22"/>
    <mergeCell ref="I22:O22"/>
    <mergeCell ref="Q22:W22"/>
    <mergeCell ref="X2:Z2"/>
    <mergeCell ref="B2:H2"/>
    <mergeCell ref="I2:O2"/>
    <mergeCell ref="Q2:W2"/>
  </mergeCells>
  <conditionalFormatting sqref="B7:Z8 AA19:AG20">
    <cfRule type="cellIs" priority="1" dxfId="0" operator="notBetween" stopIfTrue="1">
      <formula>-1.5</formula>
      <formula>1.5</formula>
    </cfRule>
  </conditionalFormatting>
  <printOptions/>
  <pageMargins left="0.75" right="0.75" top="1" bottom="1" header="0.512" footer="0.51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2:U55"/>
  <sheetViews>
    <sheetView tabSelected="1" zoomScale="75" zoomScaleNormal="75" workbookViewId="0" topLeftCell="A1">
      <selection activeCell="J40" sqref="J40"/>
    </sheetView>
  </sheetViews>
  <sheetFormatPr defaultColWidth="9.00390625" defaultRowHeight="13.5"/>
  <cols>
    <col min="1" max="7" width="9.00390625" style="82" customWidth="1"/>
    <col min="8" max="8" width="37.375" style="82" customWidth="1"/>
    <col min="9" max="16384" width="9.00390625" style="82" customWidth="1"/>
  </cols>
  <sheetData>
    <row r="2" spans="1:5" ht="15" thickBot="1">
      <c r="A2" s="81"/>
      <c r="B2" s="81"/>
      <c r="C2" s="81"/>
      <c r="E2" s="104" t="s">
        <v>100</v>
      </c>
    </row>
    <row r="3" spans="1:21" ht="15" thickBot="1">
      <c r="A3" s="83" t="s">
        <v>75</v>
      </c>
      <c r="B3" s="84" t="s">
        <v>97</v>
      </c>
      <c r="C3" s="84" t="s">
        <v>98</v>
      </c>
      <c r="E3" s="85" t="s">
        <v>76</v>
      </c>
      <c r="F3" s="86" t="s">
        <v>77</v>
      </c>
      <c r="G3" s="87" t="s">
        <v>78</v>
      </c>
      <c r="J3" s="88">
        <v>15</v>
      </c>
      <c r="K3" s="89"/>
      <c r="L3" s="89"/>
      <c r="M3" s="90">
        <v>489</v>
      </c>
      <c r="N3" s="88">
        <v>489</v>
      </c>
      <c r="O3" s="89"/>
      <c r="P3" s="89"/>
      <c r="Q3" s="90">
        <v>11.666666666666668</v>
      </c>
      <c r="R3" s="88">
        <v>2.6893088591236203</v>
      </c>
      <c r="S3" s="89"/>
      <c r="T3" s="89"/>
      <c r="U3" s="90">
        <v>11.666666666666668</v>
      </c>
    </row>
    <row r="4" spans="1:21" ht="14.25">
      <c r="A4" s="91">
        <v>1</v>
      </c>
      <c r="B4" s="92">
        <v>141</v>
      </c>
      <c r="C4" s="92">
        <v>489</v>
      </c>
      <c r="E4" s="85" t="s">
        <v>79</v>
      </c>
      <c r="F4" s="85" t="s">
        <v>99</v>
      </c>
      <c r="G4" s="93"/>
      <c r="J4" s="94">
        <v>15</v>
      </c>
      <c r="K4" s="95"/>
      <c r="L4" s="95"/>
      <c r="M4" s="96">
        <v>358</v>
      </c>
      <c r="N4" s="94">
        <v>358</v>
      </c>
      <c r="O4" s="95"/>
      <c r="P4" s="95"/>
      <c r="Q4" s="96">
        <v>11.666666666666668</v>
      </c>
      <c r="R4" s="94">
        <v>1.8105529491545607</v>
      </c>
      <c r="S4" s="95"/>
      <c r="T4" s="95">
        <v>17</v>
      </c>
      <c r="U4" s="96"/>
    </row>
    <row r="5" spans="1:21" ht="14.25">
      <c r="A5" s="91">
        <v>2</v>
      </c>
      <c r="B5" s="92">
        <v>155</v>
      </c>
      <c r="C5" s="92">
        <v>95</v>
      </c>
      <c r="E5" s="85"/>
      <c r="F5" s="85"/>
      <c r="G5" s="85"/>
      <c r="J5" s="94">
        <v>15</v>
      </c>
      <c r="K5" s="95"/>
      <c r="L5" s="95"/>
      <c r="M5" s="96">
        <v>245</v>
      </c>
      <c r="N5" s="94">
        <v>19.75</v>
      </c>
      <c r="O5" s="95"/>
      <c r="P5" s="95">
        <v>17</v>
      </c>
      <c r="Q5" s="96"/>
      <c r="R5" s="94">
        <v>1.8105529491545607</v>
      </c>
      <c r="S5" s="95"/>
      <c r="T5" s="95">
        <v>6.333333333333334</v>
      </c>
      <c r="U5" s="96"/>
    </row>
    <row r="6" spans="1:21" ht="14.25">
      <c r="A6" s="91">
        <v>3</v>
      </c>
      <c r="B6" s="92">
        <v>96</v>
      </c>
      <c r="C6" s="92">
        <v>183</v>
      </c>
      <c r="J6" s="94">
        <v>15</v>
      </c>
      <c r="K6" s="95"/>
      <c r="L6" s="95"/>
      <c r="M6" s="96">
        <v>240</v>
      </c>
      <c r="N6" s="94">
        <v>19.75</v>
      </c>
      <c r="O6" s="95"/>
      <c r="P6" s="95">
        <v>6.333333333333334</v>
      </c>
      <c r="Q6" s="96"/>
      <c r="R6" s="94">
        <v>1.8976270912904412</v>
      </c>
      <c r="S6" s="95">
        <v>16.333333333333336</v>
      </c>
      <c r="T6" s="95"/>
      <c r="U6" s="96"/>
    </row>
    <row r="7" spans="1:21" ht="14.25">
      <c r="A7" s="91">
        <v>4</v>
      </c>
      <c r="B7" s="92">
        <v>113</v>
      </c>
      <c r="C7" s="92">
        <v>109</v>
      </c>
      <c r="J7" s="94">
        <v>23</v>
      </c>
      <c r="K7" s="95"/>
      <c r="L7" s="95">
        <v>26.375</v>
      </c>
      <c r="M7" s="96"/>
      <c r="N7" s="94">
        <v>79</v>
      </c>
      <c r="O7" s="95">
        <v>16.333333333333336</v>
      </c>
      <c r="P7" s="95"/>
      <c r="Q7" s="96"/>
      <c r="R7" s="94">
        <v>1.8976270912904412</v>
      </c>
      <c r="S7" s="95">
        <v>7</v>
      </c>
      <c r="T7" s="95"/>
      <c r="U7" s="96"/>
    </row>
    <row r="8" spans="1:21" ht="14.25">
      <c r="A8" s="91">
        <v>5</v>
      </c>
      <c r="B8" s="92">
        <v>161</v>
      </c>
      <c r="C8" s="92">
        <v>169</v>
      </c>
      <c r="J8" s="94">
        <v>7</v>
      </c>
      <c r="K8" s="95"/>
      <c r="L8" s="95">
        <v>26.375</v>
      </c>
      <c r="M8" s="96"/>
      <c r="N8" s="94">
        <v>79</v>
      </c>
      <c r="O8" s="95">
        <v>7</v>
      </c>
      <c r="P8" s="95"/>
      <c r="Q8" s="96"/>
      <c r="R8" s="94">
        <v>1.8976270912904412</v>
      </c>
      <c r="S8" s="95">
        <v>11.666666666666668</v>
      </c>
      <c r="T8" s="95"/>
      <c r="U8" s="96"/>
    </row>
    <row r="9" spans="1:21" ht="14.25">
      <c r="A9" s="91">
        <v>6</v>
      </c>
      <c r="B9" s="92">
        <v>96</v>
      </c>
      <c r="C9" s="92">
        <v>132</v>
      </c>
      <c r="J9" s="94">
        <v>22</v>
      </c>
      <c r="K9" s="95">
        <v>50</v>
      </c>
      <c r="L9" s="95"/>
      <c r="M9" s="96"/>
      <c r="N9" s="94">
        <v>79</v>
      </c>
      <c r="O9" s="95">
        <v>11.666666666666668</v>
      </c>
      <c r="P9" s="95"/>
      <c r="Q9" s="96"/>
      <c r="R9" s="94">
        <v>2.101231386790699</v>
      </c>
      <c r="S9" s="95">
        <v>11.666666666666668</v>
      </c>
      <c r="T9" s="95"/>
      <c r="U9" s="96"/>
    </row>
    <row r="10" spans="1:21" ht="14.25">
      <c r="A10" s="91">
        <v>7</v>
      </c>
      <c r="B10" s="92">
        <v>84</v>
      </c>
      <c r="C10" s="92">
        <v>140</v>
      </c>
      <c r="J10" s="94">
        <v>8</v>
      </c>
      <c r="K10" s="95">
        <v>50</v>
      </c>
      <c r="L10" s="95"/>
      <c r="M10" s="96"/>
      <c r="N10" s="94">
        <v>126.25</v>
      </c>
      <c r="O10" s="95">
        <v>11.666666666666668</v>
      </c>
      <c r="P10" s="95"/>
      <c r="Q10" s="96"/>
      <c r="R10" s="94">
        <v>2.101231386790699</v>
      </c>
      <c r="S10" s="95">
        <v>18.333333333333336</v>
      </c>
      <c r="T10" s="95"/>
      <c r="U10" s="96"/>
    </row>
    <row r="11" spans="1:21" ht="14.25">
      <c r="A11" s="91">
        <v>8</v>
      </c>
      <c r="B11" s="92">
        <v>74</v>
      </c>
      <c r="C11" s="92">
        <v>240</v>
      </c>
      <c r="J11" s="94">
        <v>15</v>
      </c>
      <c r="K11" s="95">
        <v>50</v>
      </c>
      <c r="L11" s="95"/>
      <c r="M11" s="96"/>
      <c r="N11" s="94">
        <v>126.25</v>
      </c>
      <c r="O11" s="95">
        <v>18.333333333333336</v>
      </c>
      <c r="P11" s="95"/>
      <c r="Q11" s="96"/>
      <c r="R11" s="94">
        <v>2.2950170118814577</v>
      </c>
      <c r="S11" s="95">
        <v>18.333333333333336</v>
      </c>
      <c r="T11" s="95"/>
      <c r="U11" s="96"/>
    </row>
    <row r="12" spans="1:21" ht="14.25">
      <c r="A12" s="91">
        <v>9</v>
      </c>
      <c r="B12" s="92">
        <v>109</v>
      </c>
      <c r="C12" s="92">
        <v>136</v>
      </c>
      <c r="J12" s="94">
        <v>15</v>
      </c>
      <c r="K12" s="95">
        <v>95.75</v>
      </c>
      <c r="L12" s="95"/>
      <c r="M12" s="96"/>
      <c r="N12" s="94">
        <v>197.25</v>
      </c>
      <c r="O12" s="95">
        <v>18.333333333333336</v>
      </c>
      <c r="P12" s="95"/>
      <c r="Q12" s="96"/>
      <c r="R12" s="94">
        <v>2.2950170118814577</v>
      </c>
      <c r="S12" s="95">
        <v>11.666666666666668</v>
      </c>
      <c r="T12" s="95"/>
      <c r="U12" s="96"/>
    </row>
    <row r="13" spans="1:21" ht="15" thickBot="1">
      <c r="A13" s="91">
        <v>10</v>
      </c>
      <c r="B13" s="92">
        <v>79</v>
      </c>
      <c r="C13" s="92">
        <v>93</v>
      </c>
      <c r="E13" s="104" t="s">
        <v>101</v>
      </c>
      <c r="J13" s="94">
        <v>25</v>
      </c>
      <c r="K13" s="95">
        <v>95.75</v>
      </c>
      <c r="L13" s="95"/>
      <c r="M13" s="96"/>
      <c r="N13" s="94">
        <v>197.25</v>
      </c>
      <c r="O13" s="95">
        <v>11.666666666666668</v>
      </c>
      <c r="P13" s="95"/>
      <c r="Q13" s="96"/>
      <c r="R13" s="94"/>
      <c r="S13" s="95"/>
      <c r="T13" s="95"/>
      <c r="U13" s="96"/>
    </row>
    <row r="14" spans="1:21" ht="15" thickBot="1">
      <c r="A14" s="91">
        <v>11</v>
      </c>
      <c r="B14" s="92">
        <v>50</v>
      </c>
      <c r="C14" s="92">
        <v>141</v>
      </c>
      <c r="E14" s="85" t="s">
        <v>76</v>
      </c>
      <c r="F14" s="86" t="s">
        <v>80</v>
      </c>
      <c r="G14" s="87" t="s">
        <v>81</v>
      </c>
      <c r="J14" s="94">
        <v>25</v>
      </c>
      <c r="K14" s="95">
        <v>142</v>
      </c>
      <c r="L14" s="95"/>
      <c r="M14" s="96"/>
      <c r="N14" s="94"/>
      <c r="O14" s="95"/>
      <c r="P14" s="95"/>
      <c r="Q14" s="96"/>
      <c r="R14" s="94">
        <v>2.1553360374650614</v>
      </c>
      <c r="S14" s="95">
        <v>18.333333333333336</v>
      </c>
      <c r="T14" s="95"/>
      <c r="U14" s="96"/>
    </row>
    <row r="15" spans="1:21" ht="14.25">
      <c r="A15" s="91">
        <v>12</v>
      </c>
      <c r="B15" s="92">
        <v>71</v>
      </c>
      <c r="C15" s="92">
        <v>145</v>
      </c>
      <c r="E15" s="85" t="s">
        <v>79</v>
      </c>
      <c r="F15" s="85" t="s">
        <v>102</v>
      </c>
      <c r="G15" s="93"/>
      <c r="J15" s="94">
        <v>15</v>
      </c>
      <c r="K15" s="95">
        <v>142</v>
      </c>
      <c r="L15" s="95"/>
      <c r="M15" s="96"/>
      <c r="N15" s="94">
        <v>143</v>
      </c>
      <c r="O15" s="95">
        <v>18.333333333333336</v>
      </c>
      <c r="P15" s="95"/>
      <c r="Q15" s="96"/>
      <c r="R15" s="94">
        <v>2.1553360374650614</v>
      </c>
      <c r="S15" s="95">
        <v>5</v>
      </c>
      <c r="T15" s="95"/>
      <c r="U15" s="96"/>
    </row>
    <row r="16" spans="1:21" ht="14.25">
      <c r="A16" s="91">
        <v>13</v>
      </c>
      <c r="B16" s="92">
        <v>123</v>
      </c>
      <c r="C16" s="92">
        <v>79</v>
      </c>
      <c r="F16" s="85" t="s">
        <v>103</v>
      </c>
      <c r="J16" s="94"/>
      <c r="K16" s="95"/>
      <c r="L16" s="95"/>
      <c r="M16" s="96"/>
      <c r="N16" s="94">
        <v>143</v>
      </c>
      <c r="O16" s="95">
        <v>5</v>
      </c>
      <c r="P16" s="95"/>
      <c r="Q16" s="96"/>
      <c r="R16" s="94"/>
      <c r="S16" s="95"/>
      <c r="T16" s="95"/>
      <c r="U16" s="96"/>
    </row>
    <row r="17" spans="1:21" ht="14.25">
      <c r="A17" s="91">
        <v>14</v>
      </c>
      <c r="B17" s="92">
        <v>119</v>
      </c>
      <c r="C17" s="92">
        <v>148</v>
      </c>
      <c r="J17" s="94">
        <v>25</v>
      </c>
      <c r="K17" s="95">
        <v>117.5</v>
      </c>
      <c r="L17" s="95"/>
      <c r="M17" s="96"/>
      <c r="N17" s="94"/>
      <c r="O17" s="95"/>
      <c r="P17" s="95"/>
      <c r="Q17" s="96"/>
      <c r="R17" s="94">
        <v>2.101231386790699</v>
      </c>
      <c r="S17" s="95">
        <v>11.666666666666668</v>
      </c>
      <c r="T17" s="95"/>
      <c r="U17" s="96"/>
    </row>
    <row r="18" spans="1:21" ht="14.25">
      <c r="A18" s="91">
        <v>15</v>
      </c>
      <c r="B18" s="92">
        <v>123</v>
      </c>
      <c r="C18" s="92">
        <v>358</v>
      </c>
      <c r="J18" s="94">
        <v>5</v>
      </c>
      <c r="K18" s="95">
        <v>117.5</v>
      </c>
      <c r="L18" s="95"/>
      <c r="M18" s="96"/>
      <c r="N18" s="94">
        <v>126.25</v>
      </c>
      <c r="O18" s="95">
        <v>11.666666666666668</v>
      </c>
      <c r="P18" s="95"/>
      <c r="Q18" s="96"/>
      <c r="R18" s="94">
        <v>2.101231386790699</v>
      </c>
      <c r="S18" s="95">
        <v>5</v>
      </c>
      <c r="T18" s="95"/>
      <c r="U18" s="96"/>
    </row>
    <row r="19" spans="1:21" ht="14.25">
      <c r="A19" s="91">
        <v>16</v>
      </c>
      <c r="B19" s="92">
        <v>84</v>
      </c>
      <c r="C19" s="92">
        <v>245</v>
      </c>
      <c r="J19" s="94"/>
      <c r="K19" s="95"/>
      <c r="L19" s="95"/>
      <c r="M19" s="96"/>
      <c r="N19" s="94">
        <v>126.25</v>
      </c>
      <c r="O19" s="95">
        <v>5</v>
      </c>
      <c r="P19" s="95"/>
      <c r="Q19" s="96"/>
      <c r="R19" s="94">
        <v>2.2950170118814577</v>
      </c>
      <c r="S19" s="95">
        <v>5</v>
      </c>
      <c r="T19" s="95"/>
      <c r="U19" s="96"/>
    </row>
    <row r="20" spans="1:21" ht="14.25">
      <c r="A20" s="91">
        <v>17</v>
      </c>
      <c r="B20" s="92">
        <v>114</v>
      </c>
      <c r="J20" s="94">
        <v>15</v>
      </c>
      <c r="K20" s="95">
        <v>95.75</v>
      </c>
      <c r="L20" s="95"/>
      <c r="M20" s="96"/>
      <c r="N20" s="94">
        <v>197.25</v>
      </c>
      <c r="O20" s="95">
        <v>5</v>
      </c>
      <c r="P20" s="95"/>
      <c r="Q20" s="96"/>
      <c r="R20" s="94">
        <v>2.2950170118814577</v>
      </c>
      <c r="S20" s="95">
        <v>11.666666666666668</v>
      </c>
      <c r="T20" s="95"/>
      <c r="U20" s="96"/>
    </row>
    <row r="21" spans="1:21" ht="14.25">
      <c r="A21" s="91">
        <v>18</v>
      </c>
      <c r="B21" s="92">
        <v>68</v>
      </c>
      <c r="J21" s="94">
        <v>5</v>
      </c>
      <c r="K21" s="95">
        <v>95.75</v>
      </c>
      <c r="L21" s="95"/>
      <c r="M21" s="96"/>
      <c r="N21" s="94">
        <v>197.25</v>
      </c>
      <c r="O21" s="95">
        <v>11.666666666666668</v>
      </c>
      <c r="P21" s="95"/>
      <c r="Q21" s="96"/>
      <c r="R21" s="94">
        <v>2.553883026643874</v>
      </c>
      <c r="S21" s="95">
        <v>11.666666666666668</v>
      </c>
      <c r="T21" s="95"/>
      <c r="U21" s="96"/>
    </row>
    <row r="22" spans="1:21" ht="14.25">
      <c r="A22" s="91">
        <v>19</v>
      </c>
      <c r="B22" s="92">
        <v>131</v>
      </c>
      <c r="J22" s="94">
        <v>5</v>
      </c>
      <c r="K22" s="95">
        <v>142</v>
      </c>
      <c r="L22" s="95"/>
      <c r="M22" s="96"/>
      <c r="N22" s="94">
        <v>245</v>
      </c>
      <c r="O22" s="95">
        <v>11.666666666666668</v>
      </c>
      <c r="P22" s="95"/>
      <c r="Q22" s="96"/>
      <c r="R22" s="94">
        <v>2.553883026643874</v>
      </c>
      <c r="S22" s="95">
        <v>16.333333333333336</v>
      </c>
      <c r="T22" s="95"/>
      <c r="U22" s="96"/>
    </row>
    <row r="23" spans="1:21" ht="14.25">
      <c r="A23" s="91">
        <v>20</v>
      </c>
      <c r="B23" s="92">
        <v>99</v>
      </c>
      <c r="J23" s="94">
        <v>15</v>
      </c>
      <c r="K23" s="95">
        <v>142</v>
      </c>
      <c r="L23" s="95"/>
      <c r="M23" s="96"/>
      <c r="N23" s="94">
        <v>245</v>
      </c>
      <c r="O23" s="95">
        <v>16.333333333333336</v>
      </c>
      <c r="P23" s="95"/>
      <c r="Q23" s="96"/>
      <c r="R23" s="94">
        <v>2.553883026643874</v>
      </c>
      <c r="S23" s="95">
        <v>7</v>
      </c>
      <c r="T23" s="95"/>
      <c r="U23" s="96"/>
    </row>
    <row r="24" spans="1:21" ht="14.25">
      <c r="A24" s="91">
        <v>21</v>
      </c>
      <c r="B24" s="92">
        <v>114</v>
      </c>
      <c r="J24" s="94">
        <v>15</v>
      </c>
      <c r="K24" s="95">
        <v>183</v>
      </c>
      <c r="L24" s="95"/>
      <c r="M24" s="96"/>
      <c r="N24" s="94">
        <v>245</v>
      </c>
      <c r="O24" s="95">
        <v>7</v>
      </c>
      <c r="P24" s="95"/>
      <c r="Q24" s="96"/>
      <c r="R24" s="94">
        <v>2.585695449517596</v>
      </c>
      <c r="S24" s="95"/>
      <c r="T24" s="95">
        <v>17</v>
      </c>
      <c r="U24" s="96"/>
    </row>
    <row r="25" spans="1:21" ht="15" thickBot="1">
      <c r="A25" s="91">
        <v>22</v>
      </c>
      <c r="B25" s="92">
        <v>125</v>
      </c>
      <c r="E25" s="104" t="s">
        <v>101</v>
      </c>
      <c r="G25" s="87" t="s">
        <v>104</v>
      </c>
      <c r="J25" s="94">
        <v>22</v>
      </c>
      <c r="K25" s="95">
        <v>183</v>
      </c>
      <c r="L25" s="95"/>
      <c r="M25" s="96"/>
      <c r="N25" s="94">
        <v>303.75</v>
      </c>
      <c r="O25" s="95"/>
      <c r="P25" s="95">
        <v>17</v>
      </c>
      <c r="Q25" s="96"/>
      <c r="R25" s="94">
        <v>2.585695449517596</v>
      </c>
      <c r="S25" s="95"/>
      <c r="T25" s="95">
        <v>6.333333333333334</v>
      </c>
      <c r="U25" s="96"/>
    </row>
    <row r="26" spans="1:21" ht="15" thickBot="1">
      <c r="A26" s="91">
        <v>23</v>
      </c>
      <c r="B26" s="92">
        <v>116</v>
      </c>
      <c r="E26" s="85" t="s">
        <v>76</v>
      </c>
      <c r="F26" s="86" t="s">
        <v>82</v>
      </c>
      <c r="J26" s="94">
        <v>8</v>
      </c>
      <c r="K26" s="95">
        <v>183</v>
      </c>
      <c r="L26" s="95"/>
      <c r="M26" s="96"/>
      <c r="N26" s="94">
        <v>303.75</v>
      </c>
      <c r="O26" s="95"/>
      <c r="P26" s="95">
        <v>6.333333333333334</v>
      </c>
      <c r="Q26" s="96"/>
      <c r="R26" s="94"/>
      <c r="S26" s="95"/>
      <c r="T26" s="95"/>
      <c r="U26" s="96"/>
    </row>
    <row r="27" spans="1:21" ht="14.25">
      <c r="A27" s="91">
        <v>24</v>
      </c>
      <c r="B27" s="103">
        <v>116</v>
      </c>
      <c r="E27" s="85" t="s">
        <v>79</v>
      </c>
      <c r="F27" s="85" t="s">
        <v>102</v>
      </c>
      <c r="G27" s="93" t="s">
        <v>105</v>
      </c>
      <c r="J27" s="94">
        <v>23</v>
      </c>
      <c r="K27" s="95"/>
      <c r="L27" s="95">
        <v>211.375</v>
      </c>
      <c r="M27" s="96"/>
      <c r="N27" s="94"/>
      <c r="O27" s="95"/>
      <c r="P27" s="95"/>
      <c r="Q27" s="96"/>
      <c r="R27" s="94">
        <v>1.675840547995607</v>
      </c>
      <c r="S27" s="95"/>
      <c r="T27" s="95">
        <v>41.333333333333336</v>
      </c>
      <c r="U27" s="96"/>
    </row>
    <row r="28" spans="6:21" ht="15" thickBot="1">
      <c r="F28" s="85" t="s">
        <v>103</v>
      </c>
      <c r="J28" s="97">
        <v>7</v>
      </c>
      <c r="K28" s="98"/>
      <c r="L28" s="98">
        <v>211.375</v>
      </c>
      <c r="M28" s="99"/>
      <c r="N28" s="94">
        <v>25.5</v>
      </c>
      <c r="O28" s="95"/>
      <c r="P28" s="95">
        <v>41.333333333333336</v>
      </c>
      <c r="Q28" s="96"/>
      <c r="R28" s="94">
        <v>1.675840547995607</v>
      </c>
      <c r="S28" s="95"/>
      <c r="T28" s="95">
        <v>25.333333333333336</v>
      </c>
      <c r="U28" s="96"/>
    </row>
    <row r="29" spans="14:21" ht="13.5">
      <c r="N29" s="94">
        <v>25.5</v>
      </c>
      <c r="O29" s="95"/>
      <c r="P29" s="95">
        <v>25.333333333333336</v>
      </c>
      <c r="Q29" s="96"/>
      <c r="R29" s="94">
        <v>1.6989700043360185</v>
      </c>
      <c r="S29" s="95">
        <v>40.333333333333336</v>
      </c>
      <c r="T29" s="95"/>
      <c r="U29" s="96"/>
    </row>
    <row r="30" spans="14:21" ht="13.5">
      <c r="N30" s="94">
        <v>50</v>
      </c>
      <c r="O30" s="95">
        <v>40.333333333333336</v>
      </c>
      <c r="P30" s="95"/>
      <c r="Q30" s="96"/>
      <c r="R30" s="94">
        <v>1.6989700043360185</v>
      </c>
      <c r="S30" s="95">
        <v>26.333333333333336</v>
      </c>
      <c r="T30" s="95"/>
      <c r="U30" s="96"/>
    </row>
    <row r="31" spans="14:21" ht="13.5">
      <c r="N31" s="94">
        <v>50</v>
      </c>
      <c r="O31" s="95">
        <v>26.333333333333336</v>
      </c>
      <c r="P31" s="95"/>
      <c r="Q31" s="96"/>
      <c r="R31" s="94">
        <v>1.6989700043360185</v>
      </c>
      <c r="S31" s="95">
        <v>33.333333333333336</v>
      </c>
      <c r="T31" s="95"/>
      <c r="U31" s="96"/>
    </row>
    <row r="32" spans="14:21" ht="13.5">
      <c r="N32" s="94">
        <v>50</v>
      </c>
      <c r="O32" s="95">
        <v>33.333333333333336</v>
      </c>
      <c r="P32" s="95"/>
      <c r="Q32" s="96"/>
      <c r="R32" s="94">
        <v>1.9242792860618814</v>
      </c>
      <c r="S32" s="95">
        <v>33.333333333333336</v>
      </c>
      <c r="T32" s="95"/>
      <c r="U32" s="96"/>
    </row>
    <row r="33" spans="14:21" ht="13.5">
      <c r="N33" s="94">
        <v>84</v>
      </c>
      <c r="O33" s="95">
        <v>33.333333333333336</v>
      </c>
      <c r="P33" s="95"/>
      <c r="Q33" s="96"/>
      <c r="R33" s="94">
        <v>1.9242792860618814</v>
      </c>
      <c r="S33" s="95">
        <v>43.333333333333336</v>
      </c>
      <c r="T33" s="95"/>
      <c r="U33" s="96"/>
    </row>
    <row r="34" spans="14:21" ht="13.5">
      <c r="N34" s="94">
        <v>84</v>
      </c>
      <c r="O34" s="95">
        <v>43.333333333333336</v>
      </c>
      <c r="P34" s="95"/>
      <c r="Q34" s="96"/>
      <c r="R34" s="94">
        <v>2.0899051114393976</v>
      </c>
      <c r="S34" s="95">
        <v>43.333333333333336</v>
      </c>
      <c r="T34" s="95"/>
      <c r="U34" s="96"/>
    </row>
    <row r="35" spans="14:21" ht="13.5">
      <c r="N35" s="94">
        <v>123</v>
      </c>
      <c r="O35" s="95">
        <v>43.333333333333336</v>
      </c>
      <c r="P35" s="95"/>
      <c r="Q35" s="96"/>
      <c r="R35" s="94">
        <v>2.0899051114393976</v>
      </c>
      <c r="S35" s="95">
        <v>33.333333333333336</v>
      </c>
      <c r="T35" s="95"/>
      <c r="U35" s="96"/>
    </row>
    <row r="36" spans="5:21" ht="14.25" thickBot="1">
      <c r="E36" s="82" t="s">
        <v>87</v>
      </c>
      <c r="N36" s="94">
        <v>123</v>
      </c>
      <c r="O36" s="95">
        <v>33.333333333333336</v>
      </c>
      <c r="P36" s="95"/>
      <c r="Q36" s="96"/>
      <c r="R36" s="94"/>
      <c r="S36" s="95"/>
      <c r="T36" s="95"/>
      <c r="U36" s="96"/>
    </row>
    <row r="37" spans="5:21" ht="15" thickBot="1">
      <c r="E37" s="85" t="s">
        <v>76</v>
      </c>
      <c r="F37" s="102" t="s">
        <v>88</v>
      </c>
      <c r="G37" s="82" t="s">
        <v>89</v>
      </c>
      <c r="N37" s="94"/>
      <c r="O37" s="95"/>
      <c r="P37" s="95"/>
      <c r="Q37" s="96"/>
      <c r="R37" s="94">
        <v>2.0549958615291413</v>
      </c>
      <c r="S37" s="95">
        <v>43.333333333333336</v>
      </c>
      <c r="T37" s="95"/>
      <c r="U37" s="96"/>
    </row>
    <row r="38" spans="5:21" ht="14.25">
      <c r="E38" s="85" t="s">
        <v>79</v>
      </c>
      <c r="F38" s="82" t="s">
        <v>91</v>
      </c>
      <c r="N38" s="94">
        <v>113.5</v>
      </c>
      <c r="O38" s="95">
        <v>43.333333333333336</v>
      </c>
      <c r="P38" s="95"/>
      <c r="Q38" s="96"/>
      <c r="R38" s="94">
        <v>2.0549958615291413</v>
      </c>
      <c r="S38" s="95">
        <v>23.333333333333336</v>
      </c>
      <c r="T38" s="95"/>
      <c r="U38" s="96"/>
    </row>
    <row r="39" spans="6:21" ht="13.5">
      <c r="F39" s="82" t="s">
        <v>93</v>
      </c>
      <c r="N39" s="94">
        <v>113.5</v>
      </c>
      <c r="O39" s="95">
        <v>23.333333333333336</v>
      </c>
      <c r="P39" s="95"/>
      <c r="Q39" s="96"/>
      <c r="R39" s="94"/>
      <c r="S39" s="95"/>
      <c r="T39" s="95"/>
      <c r="U39" s="96"/>
    </row>
    <row r="40" spans="14:21" ht="13.5">
      <c r="N40" s="94"/>
      <c r="O40" s="95"/>
      <c r="P40" s="95"/>
      <c r="Q40" s="96"/>
      <c r="R40" s="94">
        <v>1.9242792860618814</v>
      </c>
      <c r="S40" s="95">
        <v>33.333333333333336</v>
      </c>
      <c r="T40" s="95"/>
      <c r="U40" s="96"/>
    </row>
    <row r="41" spans="14:21" ht="14.25" thickBot="1">
      <c r="N41" s="94">
        <v>84</v>
      </c>
      <c r="O41" s="95">
        <v>33.333333333333336</v>
      </c>
      <c r="P41" s="95"/>
      <c r="Q41" s="96"/>
      <c r="R41" s="94">
        <v>1.9242792860618814</v>
      </c>
      <c r="S41" s="95">
        <v>23.333333333333336</v>
      </c>
      <c r="T41" s="95"/>
      <c r="U41" s="96"/>
    </row>
    <row r="42" spans="1:21" ht="14.25" thickBot="1">
      <c r="A42" s="100"/>
      <c r="B42" s="101" t="s">
        <v>83</v>
      </c>
      <c r="N42" s="94">
        <v>84</v>
      </c>
      <c r="O42" s="95">
        <v>23.333333333333336</v>
      </c>
      <c r="P42" s="95"/>
      <c r="Q42" s="96"/>
      <c r="R42" s="94">
        <v>2.0899051114393976</v>
      </c>
      <c r="S42" s="95">
        <v>23.333333333333336</v>
      </c>
      <c r="T42" s="95"/>
      <c r="U42" s="96"/>
    </row>
    <row r="43" spans="1:21" ht="13.5">
      <c r="A43" s="101" t="s">
        <v>84</v>
      </c>
      <c r="B43" s="101"/>
      <c r="N43" s="94">
        <v>123</v>
      </c>
      <c r="O43" s="95">
        <v>23.333333333333336</v>
      </c>
      <c r="P43" s="95"/>
      <c r="Q43" s="96"/>
      <c r="R43" s="94">
        <v>2.0899051114393976</v>
      </c>
      <c r="S43" s="95">
        <v>33.333333333333336</v>
      </c>
      <c r="T43" s="95"/>
      <c r="U43" s="96"/>
    </row>
    <row r="44" spans="1:21" ht="13.5">
      <c r="A44" s="101" t="s">
        <v>108</v>
      </c>
      <c r="N44" s="94">
        <v>123</v>
      </c>
      <c r="O44" s="95">
        <v>33.333333333333336</v>
      </c>
      <c r="P44" s="95"/>
      <c r="Q44" s="96"/>
      <c r="R44" s="94">
        <v>2.2068258760318495</v>
      </c>
      <c r="S44" s="95">
        <v>33.333333333333336</v>
      </c>
      <c r="T44" s="95"/>
      <c r="U44" s="96"/>
    </row>
    <row r="45" spans="1:21" ht="13.5">
      <c r="A45" s="101" t="s">
        <v>85</v>
      </c>
      <c r="B45" s="101"/>
      <c r="N45" s="94">
        <v>161</v>
      </c>
      <c r="O45" s="95">
        <v>33.333333333333336</v>
      </c>
      <c r="P45" s="95"/>
      <c r="Q45" s="96"/>
      <c r="R45" s="94"/>
      <c r="S45" s="95"/>
      <c r="T45" s="95"/>
      <c r="U45" s="96"/>
    </row>
    <row r="46" spans="1:21" ht="13.5">
      <c r="A46" s="101" t="s">
        <v>107</v>
      </c>
      <c r="B46" s="101"/>
      <c r="N46" s="94">
        <v>161</v>
      </c>
      <c r="O46" s="95">
        <v>40.333333333333336</v>
      </c>
      <c r="P46" s="95"/>
      <c r="Q46" s="96"/>
      <c r="R46" s="94">
        <v>2.2068258760318495</v>
      </c>
      <c r="S46" s="95">
        <v>40.333333333333336</v>
      </c>
      <c r="T46" s="95"/>
      <c r="U46" s="96"/>
    </row>
    <row r="47" spans="1:21" ht="13.5">
      <c r="A47" s="101" t="s">
        <v>86</v>
      </c>
      <c r="B47" s="101"/>
      <c r="N47" s="94">
        <v>161</v>
      </c>
      <c r="O47" s="95">
        <v>26.333333333333336</v>
      </c>
      <c r="P47" s="95"/>
      <c r="Q47" s="96"/>
      <c r="R47" s="94">
        <v>2.2068258760318495</v>
      </c>
      <c r="S47" s="95">
        <v>26.333333333333336</v>
      </c>
      <c r="T47" s="95"/>
      <c r="U47" s="96"/>
    </row>
    <row r="48" spans="1:21" ht="13.5">
      <c r="A48" s="101" t="s">
        <v>106</v>
      </c>
      <c r="N48" s="94">
        <v>181.5</v>
      </c>
      <c r="O48" s="95"/>
      <c r="P48" s="95">
        <v>41.333333333333336</v>
      </c>
      <c r="Q48" s="96"/>
      <c r="R48" s="94">
        <v>2.338343849505672</v>
      </c>
      <c r="S48" s="95"/>
      <c r="T48" s="95">
        <v>41.333333333333336</v>
      </c>
      <c r="U48" s="96"/>
    </row>
    <row r="49" spans="14:21" ht="14.25" thickBot="1">
      <c r="N49" s="97">
        <v>181.5</v>
      </c>
      <c r="O49" s="98"/>
      <c r="P49" s="98">
        <v>25.333333333333336</v>
      </c>
      <c r="Q49" s="99"/>
      <c r="R49" s="97">
        <v>2.338343849505672</v>
      </c>
      <c r="S49" s="98"/>
      <c r="T49" s="98">
        <v>25.333333333333336</v>
      </c>
      <c r="U49" s="99"/>
    </row>
    <row r="50" spans="1:21" ht="14.25" thickBot="1">
      <c r="A50" s="100"/>
      <c r="B50" s="101" t="s">
        <v>90</v>
      </c>
      <c r="N50" s="97"/>
      <c r="O50" s="98"/>
      <c r="P50" s="98"/>
      <c r="Q50" s="99"/>
      <c r="R50" s="97"/>
      <c r="S50" s="98"/>
      <c r="T50" s="98"/>
      <c r="U50" s="99"/>
    </row>
    <row r="51" spans="1:17" ht="14.25" thickBot="1">
      <c r="A51" s="101" t="s">
        <v>92</v>
      </c>
      <c r="B51" s="101"/>
      <c r="N51" s="97"/>
      <c r="O51" s="98"/>
      <c r="P51" s="98"/>
      <c r="Q51" s="99"/>
    </row>
    <row r="52" spans="1:17" ht="13.5">
      <c r="A52" s="101"/>
      <c r="B52" s="101"/>
      <c r="N52" s="94"/>
      <c r="O52" s="95"/>
      <c r="P52" s="95"/>
      <c r="Q52" s="96"/>
    </row>
    <row r="53" spans="1:17" ht="13.5">
      <c r="A53" s="101" t="s">
        <v>94</v>
      </c>
      <c r="B53" s="101" t="s">
        <v>109</v>
      </c>
      <c r="N53" s="94"/>
      <c r="O53" s="95"/>
      <c r="P53" s="95"/>
      <c r="Q53" s="96"/>
    </row>
    <row r="54" spans="1:17" ht="13.5">
      <c r="A54" s="101"/>
      <c r="B54" s="101" t="s">
        <v>95</v>
      </c>
      <c r="N54" s="94"/>
      <c r="O54" s="95"/>
      <c r="P54" s="95"/>
      <c r="Q54" s="96"/>
    </row>
    <row r="55" spans="1:17" ht="14.25" thickBot="1">
      <c r="A55" s="101"/>
      <c r="B55" s="101" t="s">
        <v>96</v>
      </c>
      <c r="N55" s="97"/>
      <c r="O55" s="98"/>
      <c r="P55" s="98"/>
      <c r="Q55" s="99"/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2010-07-24T16:34:32Z</cp:lastPrinted>
  <dcterms:created xsi:type="dcterms:W3CDTF">2010-07-22T19:17:27Z</dcterms:created>
  <dcterms:modified xsi:type="dcterms:W3CDTF">2010-09-23T18:09:04Z</dcterms:modified>
  <cp:category/>
  <cp:version/>
  <cp:contentType/>
  <cp:contentStatus/>
</cp:coreProperties>
</file>